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'2024'!$A$1:$N$110</definedName>
  </definedNames>
  <calcPr calcId="162913"/>
</workbook>
</file>

<file path=xl/calcChain.xml><?xml version="1.0" encoding="utf-8"?>
<calcChain xmlns="http://schemas.openxmlformats.org/spreadsheetml/2006/main">
  <c r="L9" i="23" l="1"/>
  <c r="L90" i="23" l="1"/>
  <c r="L106" i="23" s="1"/>
  <c r="F23" i="23"/>
  <c r="M23" i="23" s="1"/>
  <c r="G106" i="23"/>
  <c r="F106" i="23" s="1"/>
  <c r="L102" i="23"/>
  <c r="H102" i="23"/>
  <c r="G102" i="23"/>
  <c r="F102" i="23" s="1"/>
  <c r="E102" i="23"/>
  <c r="D102" i="23"/>
  <c r="L101" i="23"/>
  <c r="H101" i="23"/>
  <c r="G101" i="23"/>
  <c r="F101" i="23" s="1"/>
  <c r="E101" i="23"/>
  <c r="D101" i="23"/>
  <c r="F98" i="23"/>
  <c r="H90" i="23"/>
  <c r="F90" i="23"/>
  <c r="E90" i="23"/>
  <c r="E106" i="23" s="1"/>
  <c r="D90" i="23"/>
  <c r="D106" i="23" s="1"/>
  <c r="F89" i="23"/>
  <c r="M89" i="23" s="1"/>
  <c r="L88" i="23"/>
  <c r="L87" i="23" s="1"/>
  <c r="H88" i="23"/>
  <c r="H87" i="23" s="1"/>
  <c r="G88" i="23"/>
  <c r="G87" i="23" s="1"/>
  <c r="E88" i="23"/>
  <c r="E87" i="23" s="1"/>
  <c r="D88" i="23"/>
  <c r="D87" i="23" s="1"/>
  <c r="D86" i="23" s="1"/>
  <c r="F85" i="23"/>
  <c r="K85" i="23" s="1"/>
  <c r="F84" i="23"/>
  <c r="K84" i="23" s="1"/>
  <c r="F82" i="23"/>
  <c r="N82" i="23" s="1"/>
  <c r="F81" i="23"/>
  <c r="F80" i="23"/>
  <c r="I80" i="23" s="1"/>
  <c r="F79" i="23"/>
  <c r="I79" i="23" s="1"/>
  <c r="L78" i="23"/>
  <c r="H78" i="23"/>
  <c r="G78" i="23"/>
  <c r="F78" i="23" s="1"/>
  <c r="E78" i="23"/>
  <c r="D78" i="23"/>
  <c r="F77" i="23"/>
  <c r="M77" i="23" s="1"/>
  <c r="A77" i="23"/>
  <c r="A78" i="23" s="1"/>
  <c r="F76" i="23"/>
  <c r="I76" i="23" s="1"/>
  <c r="F75" i="23"/>
  <c r="M75" i="23" s="1"/>
  <c r="F74" i="23"/>
  <c r="K74" i="23" s="1"/>
  <c r="L73" i="23"/>
  <c r="H73" i="23"/>
  <c r="H83" i="23" s="1"/>
  <c r="G73" i="23"/>
  <c r="G83" i="23" s="1"/>
  <c r="E73" i="23"/>
  <c r="E83" i="23" s="1"/>
  <c r="D73" i="23"/>
  <c r="D83" i="23" s="1"/>
  <c r="L67" i="23"/>
  <c r="H67" i="23"/>
  <c r="G67" i="23"/>
  <c r="E67" i="23"/>
  <c r="D67" i="23"/>
  <c r="F65" i="23"/>
  <c r="F64" i="23"/>
  <c r="F61" i="23"/>
  <c r="K61" i="23" s="1"/>
  <c r="F60" i="23"/>
  <c r="F59" i="23"/>
  <c r="K59" i="23" s="1"/>
  <c r="F58" i="23"/>
  <c r="M58" i="23" s="1"/>
  <c r="L57" i="23"/>
  <c r="L68" i="23" s="1"/>
  <c r="L105" i="23" s="1"/>
  <c r="H57" i="23"/>
  <c r="H68" i="23" s="1"/>
  <c r="H105" i="23" s="1"/>
  <c r="G57" i="23"/>
  <c r="G68" i="23" s="1"/>
  <c r="F68" i="23" s="1"/>
  <c r="E57" i="23"/>
  <c r="E68" i="23" s="1"/>
  <c r="E105" i="23" s="1"/>
  <c r="D57" i="23"/>
  <c r="D68" i="23" s="1"/>
  <c r="D105" i="23" s="1"/>
  <c r="F56" i="23"/>
  <c r="F55" i="23"/>
  <c r="K55" i="23" s="1"/>
  <c r="A55" i="23"/>
  <c r="A56" i="23" s="1"/>
  <c r="A57" i="23" s="1"/>
  <c r="F54" i="23"/>
  <c r="K54" i="23" s="1"/>
  <c r="S52" i="23"/>
  <c r="F51" i="23"/>
  <c r="K51" i="23" s="1"/>
  <c r="F50" i="23"/>
  <c r="M50" i="23" s="1"/>
  <c r="F49" i="23"/>
  <c r="K49" i="23" s="1"/>
  <c r="F48" i="23"/>
  <c r="F47" i="23"/>
  <c r="M47" i="23" s="1"/>
  <c r="F46" i="23"/>
  <c r="F45" i="23"/>
  <c r="K45" i="23" s="1"/>
  <c r="A45" i="23"/>
  <c r="A46" i="23" s="1"/>
  <c r="A47" i="23" s="1"/>
  <c r="A48" i="23" s="1"/>
  <c r="A49" i="23" s="1"/>
  <c r="A50" i="23" s="1"/>
  <c r="A51" i="23" s="1"/>
  <c r="F44" i="23"/>
  <c r="M44" i="23" s="1"/>
  <c r="F43" i="23"/>
  <c r="F42" i="23"/>
  <c r="M42" i="23" s="1"/>
  <c r="F41" i="23"/>
  <c r="J41" i="23" s="1"/>
  <c r="F40" i="23"/>
  <c r="L39" i="23"/>
  <c r="H39" i="23"/>
  <c r="G39" i="23"/>
  <c r="F39" i="23" s="1"/>
  <c r="E39" i="23"/>
  <c r="D39" i="23"/>
  <c r="F38" i="23"/>
  <c r="K38" i="23" s="1"/>
  <c r="F37" i="23"/>
  <c r="K37" i="23" s="1"/>
  <c r="F36" i="23"/>
  <c r="F35" i="23"/>
  <c r="N35" i="23" s="1"/>
  <c r="F34" i="23"/>
  <c r="K34" i="23" s="1"/>
  <c r="F33" i="23"/>
  <c r="M33" i="23" s="1"/>
  <c r="F32" i="23"/>
  <c r="M32" i="23" s="1"/>
  <c r="F31" i="23"/>
  <c r="I31" i="23" s="1"/>
  <c r="A31" i="23"/>
  <c r="A32" i="23" s="1"/>
  <c r="A33" i="23" s="1"/>
  <c r="A34" i="23" s="1"/>
  <c r="A35" i="23" s="1"/>
  <c r="A36" i="23" s="1"/>
  <c r="A37" i="23" s="1"/>
  <c r="A38" i="23" s="1"/>
  <c r="A39" i="23" s="1"/>
  <c r="F30" i="23"/>
  <c r="F29" i="23"/>
  <c r="K29" i="23" s="1"/>
  <c r="F28" i="23"/>
  <c r="K28" i="23" s="1"/>
  <c r="F27" i="23"/>
  <c r="E27" i="23"/>
  <c r="D27" i="23"/>
  <c r="F26" i="23"/>
  <c r="M26" i="23" s="1"/>
  <c r="E26" i="23"/>
  <c r="D26" i="23"/>
  <c r="F25" i="23"/>
  <c r="M25" i="23" s="1"/>
  <c r="E25" i="23"/>
  <c r="D25" i="23"/>
  <c r="O24" i="23"/>
  <c r="L24" i="23"/>
  <c r="H24" i="23"/>
  <c r="G24" i="23"/>
  <c r="F24" i="23" s="1"/>
  <c r="F22" i="23"/>
  <c r="F21" i="23"/>
  <c r="M21" i="23" s="1"/>
  <c r="L20" i="23"/>
  <c r="H20" i="23"/>
  <c r="G20" i="23"/>
  <c r="F20" i="23" s="1"/>
  <c r="E20" i="23"/>
  <c r="D20" i="23"/>
  <c r="F19" i="23"/>
  <c r="K19" i="23" s="1"/>
  <c r="O18" i="23"/>
  <c r="F18" i="23"/>
  <c r="J18" i="23" s="1"/>
  <c r="L17" i="23"/>
  <c r="H17" i="23"/>
  <c r="G17" i="23"/>
  <c r="E17" i="23"/>
  <c r="D17" i="23"/>
  <c r="F15" i="23"/>
  <c r="F14" i="23"/>
  <c r="F13" i="23"/>
  <c r="K13" i="23" s="1"/>
  <c r="F12" i="23"/>
  <c r="I12" i="23" s="1"/>
  <c r="L11" i="23"/>
  <c r="H11" i="23"/>
  <c r="G11" i="23"/>
  <c r="F11" i="23" s="1"/>
  <c r="E11" i="23"/>
  <c r="D11" i="23"/>
  <c r="Q10" i="23"/>
  <c r="R10" i="23" s="1"/>
  <c r="F10" i="23"/>
  <c r="A10" i="23"/>
  <c r="H9" i="23"/>
  <c r="G9" i="23"/>
  <c r="F9" i="23" s="1"/>
  <c r="E9" i="23"/>
  <c r="D9" i="23"/>
  <c r="N8" i="23"/>
  <c r="M8" i="23"/>
  <c r="R7" i="23"/>
  <c r="Q7" i="23"/>
  <c r="F7" i="23"/>
  <c r="C5" i="23"/>
  <c r="D5" i="23" s="1"/>
  <c r="E5" i="23" s="1"/>
  <c r="F5" i="23" s="1"/>
  <c r="G5" i="23" s="1"/>
  <c r="I5" i="23" s="1"/>
  <c r="J5" i="23" s="1"/>
  <c r="L5" i="23" s="1"/>
  <c r="M5" i="23" s="1"/>
  <c r="N5" i="23" s="1"/>
  <c r="L86" i="23" l="1"/>
  <c r="I23" i="23"/>
  <c r="E104" i="23"/>
  <c r="M90" i="23"/>
  <c r="K47" i="23"/>
  <c r="M106" i="23"/>
  <c r="M51" i="23"/>
  <c r="D104" i="23"/>
  <c r="M49" i="23"/>
  <c r="I20" i="23"/>
  <c r="J49" i="23"/>
  <c r="F57" i="23"/>
  <c r="M57" i="23" s="1"/>
  <c r="F73" i="23"/>
  <c r="J73" i="23" s="1"/>
  <c r="K77" i="23"/>
  <c r="H16" i="23"/>
  <c r="M34" i="23"/>
  <c r="M31" i="23"/>
  <c r="I34" i="23"/>
  <c r="K35" i="23"/>
  <c r="M41" i="23"/>
  <c r="J54" i="23"/>
  <c r="M76" i="23"/>
  <c r="K31" i="23"/>
  <c r="K41" i="23"/>
  <c r="L16" i="23"/>
  <c r="L52" i="23" s="1"/>
  <c r="J34" i="23"/>
  <c r="J11" i="23"/>
  <c r="N54" i="23"/>
  <c r="D16" i="23"/>
  <c r="P24" i="23"/>
  <c r="N25" i="23"/>
  <c r="K32" i="23"/>
  <c r="I47" i="23"/>
  <c r="I49" i="23"/>
  <c r="M80" i="23"/>
  <c r="F88" i="23"/>
  <c r="J19" i="23"/>
  <c r="K27" i="23"/>
  <c r="I33" i="23"/>
  <c r="J44" i="23"/>
  <c r="Q27" i="23"/>
  <c r="K81" i="23"/>
  <c r="M84" i="23"/>
  <c r="K18" i="23"/>
  <c r="M19" i="23"/>
  <c r="J26" i="23"/>
  <c r="K33" i="23"/>
  <c r="N44" i="23"/>
  <c r="K14" i="23"/>
  <c r="G16" i="23"/>
  <c r="F16" i="23" s="1"/>
  <c r="M18" i="23"/>
  <c r="N19" i="23"/>
  <c r="M20" i="23"/>
  <c r="N26" i="23"/>
  <c r="N34" i="23"/>
  <c r="O34" i="23" s="1"/>
  <c r="G104" i="23"/>
  <c r="F104" i="23" s="1"/>
  <c r="I89" i="23"/>
  <c r="J39" i="23"/>
  <c r="N39" i="23"/>
  <c r="J29" i="23"/>
  <c r="J21" i="23"/>
  <c r="K25" i="23"/>
  <c r="M55" i="23"/>
  <c r="M12" i="23"/>
  <c r="M15" i="23"/>
  <c r="J20" i="23"/>
  <c r="I25" i="23"/>
  <c r="E24" i="23"/>
  <c r="K43" i="23"/>
  <c r="H52" i="23"/>
  <c r="N15" i="23"/>
  <c r="I19" i="23"/>
  <c r="K20" i="23"/>
  <c r="N21" i="23"/>
  <c r="J25" i="23"/>
  <c r="M29" i="23"/>
  <c r="I32" i="23"/>
  <c r="M37" i="23"/>
  <c r="N42" i="23"/>
  <c r="N49" i="23"/>
  <c r="F67" i="23"/>
  <c r="I67" i="23" s="1"/>
  <c r="N73" i="23"/>
  <c r="M78" i="23"/>
  <c r="L83" i="23"/>
  <c r="J84" i="23"/>
  <c r="N20" i="23"/>
  <c r="I29" i="23"/>
  <c r="Q29" i="23"/>
  <c r="I37" i="23"/>
  <c r="J43" i="23"/>
  <c r="K22" i="23"/>
  <c r="J37" i="23"/>
  <c r="M38" i="23"/>
  <c r="K40" i="23"/>
  <c r="E66" i="23"/>
  <c r="E62" i="23" s="1"/>
  <c r="E16" i="23"/>
  <c r="N29" i="23"/>
  <c r="I15" i="23"/>
  <c r="J42" i="23"/>
  <c r="K9" i="23"/>
  <c r="K50" i="23"/>
  <c r="K10" i="23"/>
  <c r="N32" i="23"/>
  <c r="I41" i="23"/>
  <c r="J59" i="23"/>
  <c r="I84" i="23"/>
  <c r="M10" i="23"/>
  <c r="M22" i="23"/>
  <c r="N30" i="23"/>
  <c r="O30" i="23" s="1"/>
  <c r="J30" i="23"/>
  <c r="M30" i="23"/>
  <c r="I30" i="23"/>
  <c r="M40" i="23"/>
  <c r="M45" i="23"/>
  <c r="N48" i="23"/>
  <c r="K68" i="23"/>
  <c r="N68" i="23"/>
  <c r="I68" i="23"/>
  <c r="J68" i="23"/>
  <c r="I9" i="23"/>
  <c r="J10" i="23"/>
  <c r="I11" i="23"/>
  <c r="N14" i="23"/>
  <c r="J14" i="23"/>
  <c r="M14" i="23"/>
  <c r="I14" i="23"/>
  <c r="M36" i="23"/>
  <c r="M46" i="23"/>
  <c r="N55" i="23"/>
  <c r="J55" i="23"/>
  <c r="K58" i="23"/>
  <c r="H104" i="23"/>
  <c r="H103" i="23" s="1"/>
  <c r="H66" i="23"/>
  <c r="H62" i="23" s="1"/>
  <c r="H106" i="23"/>
  <c r="I106" i="23" s="1"/>
  <c r="I90" i="23"/>
  <c r="D103" i="23"/>
  <c r="D100" i="23" s="1"/>
  <c r="I7" i="23"/>
  <c r="M7" i="23"/>
  <c r="J9" i="23"/>
  <c r="M9" i="23"/>
  <c r="I13" i="23"/>
  <c r="P18" i="23"/>
  <c r="N18" i="23"/>
  <c r="N28" i="23"/>
  <c r="J28" i="23"/>
  <c r="M28" i="23"/>
  <c r="I36" i="23"/>
  <c r="N36" i="23"/>
  <c r="M43" i="23"/>
  <c r="I46" i="23"/>
  <c r="N46" i="23"/>
  <c r="I55" i="23"/>
  <c r="M60" i="23"/>
  <c r="I60" i="23"/>
  <c r="K60" i="23"/>
  <c r="M68" i="23"/>
  <c r="D92" i="23"/>
  <c r="E86" i="23"/>
  <c r="E92" i="23" s="1"/>
  <c r="K88" i="23"/>
  <c r="K90" i="23"/>
  <c r="N11" i="23"/>
  <c r="M11" i="23"/>
  <c r="N45" i="23"/>
  <c r="O45" i="23" s="1"/>
  <c r="J45" i="23"/>
  <c r="M61" i="23"/>
  <c r="K7" i="23"/>
  <c r="K12" i="23"/>
  <c r="J22" i="23"/>
  <c r="M24" i="23"/>
  <c r="J24" i="23"/>
  <c r="I24" i="23"/>
  <c r="N27" i="23"/>
  <c r="O27" i="23" s="1"/>
  <c r="J27" i="23"/>
  <c r="M27" i="23"/>
  <c r="I27" i="23"/>
  <c r="I39" i="23"/>
  <c r="K39" i="23"/>
  <c r="J7" i="23"/>
  <c r="N7" i="23"/>
  <c r="N9" i="23"/>
  <c r="I18" i="23"/>
  <c r="N24" i="23"/>
  <c r="I28" i="23"/>
  <c r="K30" i="23"/>
  <c r="N33" i="23"/>
  <c r="J36" i="23"/>
  <c r="M39" i="23"/>
  <c r="I43" i="23"/>
  <c r="N43" i="23"/>
  <c r="J46" i="23"/>
  <c r="K48" i="23"/>
  <c r="J60" i="23"/>
  <c r="D66" i="23"/>
  <c r="D62" i="23" s="1"/>
  <c r="L104" i="23"/>
  <c r="L103" i="23" s="1"/>
  <c r="L100" i="23" s="1"/>
  <c r="L66" i="23"/>
  <c r="L62" i="23" s="1"/>
  <c r="K73" i="23"/>
  <c r="M74" i="23"/>
  <c r="I74" i="23"/>
  <c r="N74" i="23"/>
  <c r="J74" i="23"/>
  <c r="F83" i="23"/>
  <c r="H86" i="23"/>
  <c r="H92" i="23" s="1"/>
  <c r="G86" i="23"/>
  <c r="F86" i="23" s="1"/>
  <c r="F87" i="23"/>
  <c r="M87" i="23" s="1"/>
  <c r="I98" i="23"/>
  <c r="N98" i="23"/>
  <c r="M98" i="23"/>
  <c r="N38" i="23"/>
  <c r="J38" i="23"/>
  <c r="M48" i="23"/>
  <c r="J57" i="23"/>
  <c r="K57" i="23"/>
  <c r="J58" i="23"/>
  <c r="I58" i="23"/>
  <c r="K78" i="23"/>
  <c r="N78" i="23"/>
  <c r="I78" i="23"/>
  <c r="N79" i="23"/>
  <c r="M79" i="23"/>
  <c r="M82" i="23"/>
  <c r="I82" i="23"/>
  <c r="K82" i="23"/>
  <c r="M101" i="23"/>
  <c r="I101" i="23"/>
  <c r="K106" i="23"/>
  <c r="I38" i="23"/>
  <c r="I48" i="23"/>
  <c r="J82" i="23"/>
  <c r="M85" i="23"/>
  <c r="I85" i="23"/>
  <c r="J85" i="23"/>
  <c r="I102" i="23"/>
  <c r="M102" i="23"/>
  <c r="K11" i="23"/>
  <c r="N40" i="23"/>
  <c r="O40" i="23" s="1"/>
  <c r="J40" i="23"/>
  <c r="I10" i="23"/>
  <c r="N12" i="23"/>
  <c r="M13" i="23"/>
  <c r="K15" i="23"/>
  <c r="F17" i="23"/>
  <c r="I22" i="23"/>
  <c r="N22" i="23"/>
  <c r="D24" i="23"/>
  <c r="D52" i="23" s="1"/>
  <c r="K36" i="23"/>
  <c r="I40" i="23"/>
  <c r="N41" i="23"/>
  <c r="O41" i="23" s="1"/>
  <c r="I45" i="23"/>
  <c r="K46" i="23"/>
  <c r="J48" i="23"/>
  <c r="M56" i="23"/>
  <c r="I56" i="23"/>
  <c r="N56" i="23"/>
  <c r="I61" i="23"/>
  <c r="G105" i="23"/>
  <c r="F105" i="23" s="1"/>
  <c r="G66" i="23"/>
  <c r="N75" i="23"/>
  <c r="I75" i="23"/>
  <c r="J78" i="23"/>
  <c r="K21" i="23"/>
  <c r="K26" i="23"/>
  <c r="M35" i="23"/>
  <c r="K42" i="23"/>
  <c r="K44" i="23"/>
  <c r="I51" i="23"/>
  <c r="N77" i="23"/>
  <c r="I77" i="23"/>
  <c r="M81" i="23"/>
  <c r="I81" i="23"/>
  <c r="N81" i="23"/>
  <c r="J81" i="23"/>
  <c r="E103" i="23"/>
  <c r="E100" i="23" s="1"/>
  <c r="I21" i="23"/>
  <c r="I26" i="23"/>
  <c r="I35" i="23"/>
  <c r="I42" i="23"/>
  <c r="I44" i="23"/>
  <c r="K80" i="23"/>
  <c r="J90" i="23"/>
  <c r="I50" i="23"/>
  <c r="I54" i="23"/>
  <c r="M54" i="23"/>
  <c r="I59" i="23"/>
  <c r="M59" i="23"/>
  <c r="K76" i="23"/>
  <c r="J76" i="23"/>
  <c r="N76" i="23"/>
  <c r="Q50" i="23" l="1"/>
  <c r="L53" i="23"/>
  <c r="L96" i="23"/>
  <c r="M16" i="23"/>
  <c r="I57" i="23"/>
  <c r="M73" i="23"/>
  <c r="I73" i="23"/>
  <c r="N16" i="23"/>
  <c r="G52" i="23"/>
  <c r="F52" i="23" s="1"/>
  <c r="I52" i="23" s="1"/>
  <c r="I16" i="23"/>
  <c r="J16" i="23"/>
  <c r="J106" i="23"/>
  <c r="H100" i="23"/>
  <c r="P52" i="23"/>
  <c r="L71" i="23"/>
  <c r="K24" i="23"/>
  <c r="I88" i="23"/>
  <c r="J88" i="23"/>
  <c r="M88" i="23"/>
  <c r="H70" i="23"/>
  <c r="L92" i="23"/>
  <c r="H94" i="23"/>
  <c r="H96" i="23" s="1"/>
  <c r="J67" i="23"/>
  <c r="L94" i="23"/>
  <c r="L107" i="23" s="1"/>
  <c r="P107" i="23" s="1"/>
  <c r="E52" i="23"/>
  <c r="E70" i="23" s="1"/>
  <c r="K16" i="23"/>
  <c r="M67" i="23"/>
  <c r="G92" i="23"/>
  <c r="F92" i="23" s="1"/>
  <c r="K67" i="23"/>
  <c r="N67" i="23"/>
  <c r="H53" i="23"/>
  <c r="D53" i="23"/>
  <c r="D94" i="23"/>
  <c r="I104" i="23"/>
  <c r="K104" i="23"/>
  <c r="N104" i="23"/>
  <c r="M104" i="23"/>
  <c r="J104" i="23"/>
  <c r="M105" i="23"/>
  <c r="J105" i="23"/>
  <c r="N105" i="23"/>
  <c r="K105" i="23"/>
  <c r="I105" i="23"/>
  <c r="K87" i="23"/>
  <c r="I87" i="23"/>
  <c r="J87" i="23"/>
  <c r="H71" i="23"/>
  <c r="F66" i="23"/>
  <c r="G62" i="23"/>
  <c r="L70" i="23"/>
  <c r="G103" i="23"/>
  <c r="N17" i="23"/>
  <c r="M17" i="23"/>
  <c r="J17" i="23"/>
  <c r="K17" i="23"/>
  <c r="I17" i="23"/>
  <c r="I86" i="23"/>
  <c r="M86" i="23"/>
  <c r="J86" i="23"/>
  <c r="K86" i="23"/>
  <c r="D70" i="23"/>
  <c r="N83" i="23"/>
  <c r="K83" i="23"/>
  <c r="J83" i="23"/>
  <c r="M83" i="23"/>
  <c r="I83" i="23"/>
  <c r="D107" i="23" l="1"/>
  <c r="D96" i="23"/>
  <c r="H107" i="23"/>
  <c r="H108" i="23" s="1"/>
  <c r="H117" i="23" s="1"/>
  <c r="G94" i="23"/>
  <c r="P92" i="23"/>
  <c r="L108" i="23"/>
  <c r="D117" i="23"/>
  <c r="D108" i="23"/>
  <c r="G53" i="23"/>
  <c r="F53" i="23" s="1"/>
  <c r="J53" i="23" s="1"/>
  <c r="P50" i="23"/>
  <c r="R50" i="23" s="1"/>
  <c r="M52" i="23"/>
  <c r="N52" i="23"/>
  <c r="J52" i="23"/>
  <c r="E94" i="23"/>
  <c r="E71" i="23"/>
  <c r="K52" i="23"/>
  <c r="E53" i="23"/>
  <c r="G100" i="23"/>
  <c r="F100" i="23" s="1"/>
  <c r="F103" i="23"/>
  <c r="M92" i="23"/>
  <c r="J92" i="23"/>
  <c r="N92" i="23"/>
  <c r="I92" i="23"/>
  <c r="K92" i="23"/>
  <c r="D71" i="23"/>
  <c r="F62" i="23"/>
  <c r="G70" i="23"/>
  <c r="I66" i="23"/>
  <c r="J66" i="23"/>
  <c r="K66" i="23"/>
  <c r="M66" i="23"/>
  <c r="N66" i="23"/>
  <c r="P70" i="23"/>
  <c r="E107" i="23" l="1"/>
  <c r="E119" i="23" s="1"/>
  <c r="E96" i="23"/>
  <c r="F94" i="23"/>
  <c r="K94" i="23" s="1"/>
  <c r="G96" i="23"/>
  <c r="F96" i="23" s="1"/>
  <c r="I53" i="23"/>
  <c r="M53" i="23"/>
  <c r="E117" i="23"/>
  <c r="E108" i="23"/>
  <c r="K53" i="23"/>
  <c r="N53" i="23"/>
  <c r="G107" i="23"/>
  <c r="I62" i="23"/>
  <c r="N62" i="23"/>
  <c r="M62" i="23"/>
  <c r="K62" i="23"/>
  <c r="J62" i="23"/>
  <c r="K103" i="23"/>
  <c r="N103" i="23"/>
  <c r="I103" i="23"/>
  <c r="M103" i="23"/>
  <c r="J103" i="23"/>
  <c r="F70" i="23"/>
  <c r="G71" i="23"/>
  <c r="F71" i="23" s="1"/>
  <c r="I94" i="23" l="1"/>
  <c r="M94" i="23"/>
  <c r="J94" i="23"/>
  <c r="N94" i="23"/>
  <c r="K96" i="23"/>
  <c r="J96" i="23"/>
  <c r="I96" i="23"/>
  <c r="M96" i="23"/>
  <c r="N96" i="23"/>
  <c r="F107" i="23"/>
  <c r="M107" i="23" s="1"/>
  <c r="G108" i="23"/>
  <c r="F108" i="23" s="1"/>
  <c r="I70" i="23"/>
  <c r="J70" i="23"/>
  <c r="K70" i="23"/>
  <c r="N70" i="23"/>
  <c r="M70" i="23"/>
  <c r="F119" i="23"/>
  <c r="J107" i="23"/>
  <c r="K107" i="23"/>
  <c r="F117" i="23"/>
  <c r="N107" i="23"/>
  <c r="I71" i="23"/>
  <c r="M71" i="23"/>
  <c r="J71" i="23"/>
  <c r="N71" i="23"/>
  <c r="K71" i="23"/>
  <c r="I100" i="23"/>
  <c r="K100" i="23"/>
  <c r="N100" i="23"/>
  <c r="J100" i="23"/>
  <c r="M100" i="23"/>
  <c r="I107" i="23" l="1"/>
  <c r="N108" i="23"/>
  <c r="M108" i="23"/>
  <c r="J108" i="23"/>
  <c r="I108" i="23"/>
  <c r="K108" i="23"/>
</calcChain>
</file>

<file path=xl/sharedStrings.xml><?xml version="1.0" encoding="utf-8"?>
<sst xmlns="http://schemas.openxmlformats.org/spreadsheetml/2006/main" count="203" uniqueCount="185">
  <si>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</si>
  <si>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</si>
  <si>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</si>
  <si>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</si>
  <si>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</si>
  <si>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</si>
  <si>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</si>
  <si>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</si>
  <si>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</si>
  <si>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</si>
  <si>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</si>
  <si>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</si>
  <si>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</si>
  <si>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</si>
  <si>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</si>
  <si>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</si>
  <si>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</si>
  <si>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</si>
  <si>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</si>
  <si>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</si>
  <si>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</si>
  <si>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</si>
  <si>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</si>
  <si>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</si>
  <si>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</si>
  <si>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</si>
  <si>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</si>
  <si>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</si>
  <si>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</si>
  <si>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</si>
  <si>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</si>
  <si>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</si>
  <si>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</si>
  <si>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</si>
  <si>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</si>
  <si>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</si>
  <si>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</si>
  <si>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</si>
  <si>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</si>
  <si>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</si>
  <si>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</si>
  <si>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</si>
  <si>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</si>
  <si>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</si>
  <si>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</si>
  <si>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</si>
  <si>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</si>
  <si>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</si>
  <si>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</si>
  <si>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</si>
  <si>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</si>
  <si>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</si>
  <si>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</si>
  <si>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</si>
  <si>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</si>
  <si>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</si>
  <si>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</si>
  <si>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</si>
  <si>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</si>
  <si>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</si>
  <si>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</si>
  <si>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</si>
  <si>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</si>
  <si>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</si>
  <si>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</si>
  <si>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</si>
  <si>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</si>
  <si>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</si>
  <si>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</si>
  <si>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</si>
  <si>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</si>
  <si>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</si>
  <si>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</si>
  <si>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</si>
  <si>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</si>
  <si>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</si>
  <si>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</si>
  <si>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</si>
  <si>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</si>
  <si>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</si>
  <si>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</si>
  <si>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</si>
  <si>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</si>
  <si>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</si>
  <si>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</si>
  <si>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</si>
  <si>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</si>
  <si>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</si>
  <si>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</si>
  <si>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</si>
  <si>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</si>
  <si>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</si>
  <si>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</si>
  <si>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</si>
  <si>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</si>
  <si>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</si>
  <si>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</si>
  <si>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</si>
  <si>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</si>
  <si>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</si>
  <si>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</si>
  <si>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</si>
  <si>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</si>
  <si>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</si>
  <si>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</si>
  <si>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</si>
  <si>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</si>
  <si>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</si>
  <si>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</si>
  <si>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</si>
  <si>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</si>
  <si>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</si>
  <si>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</si>
  <si>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</si>
  <si>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</si>
  <si>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</si>
  <si>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</si>
  <si>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</si>
  <si>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</si>
  <si>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</si>
  <si>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</si>
  <si>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</si>
  <si>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</si>
  <si>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</si>
  <si>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</si>
  <si>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</si>
  <si>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</si>
  <si>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</si>
  <si>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</si>
  <si>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</si>
  <si>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</si>
  <si>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</si>
  <si>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</si>
  <si>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</si>
  <si>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</si>
  <si>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</si>
  <si>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</si>
  <si>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</si>
  <si>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</si>
  <si>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</si>
  <si>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</si>
  <si>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</si>
  <si>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</si>
  <si>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</si>
  <si>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</si>
  <si>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</si>
  <si>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</si>
  <si>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</si>
  <si>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</si>
  <si>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</si>
  <si>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</si>
  <si>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</si>
  <si>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</si>
  <si>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</si>
  <si>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</si>
  <si>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Аналіз виконання бюджету Вінницької міської територіальної громади за січень 2024 року (за оперативними даними)</t>
  </si>
  <si>
    <t>Надійшло за січень 2024р.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</si>
  <si>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</si>
  <si>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</si>
  <si>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</si>
  <si>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</si>
  <si>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</si>
  <si>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План на січень 2024 року</t>
  </si>
  <si>
    <t>Надійшло за січень 2023р.</t>
  </si>
  <si>
    <t>Відхилення факту  2024р. від факту 2023р.</t>
  </si>
  <si>
    <t>Відхилення надходжень до плану на січень 2024 року</t>
  </si>
  <si>
    <t>% виконання до бюджету на 2024р. (норма 8,3%)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</si>
  <si>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</si>
  <si>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</si>
  <si>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</si>
  <si>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 xml:space="preserve">Податок та збір на доходи фізичних осіб (без ПДФО "військовослужбовців" ККД 11010200) </t>
  </si>
  <si>
    <t>4.4.</t>
  </si>
  <si>
    <t>4.3.</t>
  </si>
  <si>
    <t xml:space="preserve">ВСЬОГО ДОХОДІВ ЗАГАЛЬНОГО ФОНДУ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</si>
  <si>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</si>
  <si>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</si>
  <si>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</si>
  <si>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</si>
  <si>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</si>
  <si>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</si>
  <si>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</si>
  <si>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</si>
  <si>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</si>
  <si>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</si>
  <si>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 xml:space="preserve">Власні доходи
(без ПДФО "військовослужбовців" ККД 11010200)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</si>
</sst>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6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1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7" fontId="20" fillId="0" borderId="1" xfId="1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7" fontId="36" fillId="2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/>
    </xf>
    <xf numFmtId="164" fontId="36" fillId="2" borderId="1" xfId="3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166" fontId="38" fillId="0" borderId="2" xfId="3" applyNumberFormat="1" applyFont="1" applyFill="1" applyBorder="1" applyAlignment="1">
      <alignment horizontal="center" vertical="center" wrapText="1"/>
    </xf>
    <xf numFmtId="166" fontId="38" fillId="0" borderId="3" xfId="3" applyNumberFormat="1" applyFont="1" applyFill="1" applyBorder="1" applyAlignment="1">
      <alignment horizontal="center" vertical="center" wrapText="1"/>
    </xf>
    <xf numFmtId="166" fontId="38" fillId="0" borderId="4" xfId="3" applyNumberFormat="1" applyFont="1" applyFill="1" applyBorder="1" applyAlignment="1">
      <alignment horizontal="center" vertical="center" wrapText="1"/>
    </xf>
    <xf numFmtId="0" fontId="44" fillId="2" borderId="2" xfId="3" applyFont="1" applyFill="1" applyBorder="1" applyAlignment="1">
      <alignment horizontal="center" vertical="center" wrapText="1"/>
    </xf>
    <xf numFmtId="0" fontId="44" fillId="2" borderId="4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32" fillId="2" borderId="3" xfId="3" applyFont="1" applyFill="1" applyBorder="1" applyAlignment="1">
      <alignment horizontal="center" vertical="center" wrapText="1"/>
    </xf>
    <xf numFmtId="0" fontId="32" fillId="2" borderId="4" xfId="3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5"/>
  <sheetViews>
    <sheetView showGridLines="0" tabSelected="1" view="pageBreakPreview" zoomScale="60" zoomScaleNormal="75" workbookViewId="0">
      <pane xSplit="3" ySplit="4" topLeftCell="D75" activePane="bottomRight" state="frozen"/>
      <selection pane="topRight" activeCell="D1" sqref="D1"/>
      <selection pane="bottomLeft" activeCell="A5" sqref="A5"/>
      <selection pane="bottomRight" activeCell="A75" sqref="A75:XFD75"/>
    </sheetView>
  </sheetViews>
  <sheetFormatPr defaultRowHeight="12.75" x14ac:dyDescent="0.2"/>
  <cols>
    <col min="1" max="1" width="12.28515625" style="19" customWidth="1"/>
    <col min="2" max="2" width="98.85546875" style="19" customWidth="1"/>
    <col min="3" max="3" width="16.140625" style="19" customWidth="1"/>
    <col min="4" max="5" width="24.140625" style="19" customWidth="1"/>
    <col min="6" max="6" width="24.28515625" style="31" customWidth="1"/>
    <col min="7" max="7" width="21.28515625" style="3" hidden="1" customWidth="1"/>
    <col min="8" max="9" width="21.28515625" style="3" customWidth="1"/>
    <col min="10" max="10" width="14.85546875" style="3" bestFit="1" customWidth="1"/>
    <col min="11" max="11" width="15.28515625" style="3" customWidth="1"/>
    <col min="12" max="12" width="24.140625" style="31" customWidth="1"/>
    <col min="13" max="13" width="21.28515625" style="1" customWidth="1"/>
    <col min="14" max="14" width="13.7109375" style="3" bestFit="1" customWidth="1"/>
    <col min="15" max="15" width="24.140625" style="3" hidden="1" customWidth="1"/>
    <col min="16" max="16" width="22.5703125" style="3" hidden="1" customWidth="1"/>
    <col min="17" max="17" width="15.85546875" style="3" hidden="1" customWidth="1"/>
    <col min="18" max="18" width="0" style="3" hidden="1" customWidth="1"/>
    <col min="19" max="19" width="24.140625" style="3" hidden="1" customWidth="1"/>
    <col min="20" max="20" width="9.140625" style="3"/>
    <col min="21" max="21" width="15.140625" style="3" bestFit="1" customWidth="1"/>
    <col min="22" max="16384" width="9.140625" style="3"/>
  </cols>
  <sheetData>
    <row r="1" spans="1:29" ht="30" customHeight="1" x14ac:dyDescent="0.2">
      <c r="A1" s="181" t="s">
        <v>155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29" ht="18.75" x14ac:dyDescent="0.3">
      <c r="A2" s="22" t="s">
        <v>47</v>
      </c>
      <c r="B2" s="17"/>
      <c r="C2" s="17"/>
      <c r="D2" s="89"/>
      <c r="E2" s="89"/>
      <c r="F2" s="89"/>
      <c r="G2" s="89"/>
      <c r="H2" s="89"/>
      <c r="I2" s="89"/>
      <c r="J2" s="89"/>
      <c r="K2" s="89"/>
      <c r="L2" s="89"/>
      <c r="M2" s="5" t="s">
        <v>13</v>
      </c>
      <c r="N2" s="5"/>
    </row>
    <row r="3" spans="1:29" s="60" customFormat="1" ht="15" customHeight="1" x14ac:dyDescent="0.25">
      <c r="A3" s="182" t="s">
        <v>0</v>
      </c>
      <c r="B3" s="183" t="s">
        <v>1</v>
      </c>
      <c r="C3" s="183" t="s">
        <v>2</v>
      </c>
      <c r="D3" s="184" t="s">
        <v>157</v>
      </c>
      <c r="E3" s="184" t="s">
        <v>158</v>
      </c>
      <c r="F3" s="185" t="s">
        <v>156</v>
      </c>
      <c r="G3" s="184" t="s">
        <v>62</v>
      </c>
      <c r="H3" s="184" t="s">
        <v>162</v>
      </c>
      <c r="I3" s="184" t="s">
        <v>165</v>
      </c>
      <c r="J3" s="184" t="s">
        <v>3</v>
      </c>
      <c r="K3" s="197" t="s">
        <v>166</v>
      </c>
      <c r="L3" s="185" t="s">
        <v>163</v>
      </c>
      <c r="M3" s="184" t="s">
        <v>164</v>
      </c>
      <c r="N3" s="184" t="s">
        <v>3</v>
      </c>
    </row>
    <row r="4" spans="1:29" s="60" customFormat="1" ht="94.5" customHeight="1" x14ac:dyDescent="0.25">
      <c r="A4" s="182"/>
      <c r="B4" s="183"/>
      <c r="C4" s="183"/>
      <c r="D4" s="184"/>
      <c r="E4" s="184"/>
      <c r="F4" s="185"/>
      <c r="G4" s="184"/>
      <c r="H4" s="184"/>
      <c r="I4" s="184"/>
      <c r="J4" s="184"/>
      <c r="K4" s="197"/>
      <c r="L4" s="185"/>
      <c r="M4" s="184"/>
      <c r="N4" s="184"/>
    </row>
    <row r="5" spans="1:29" s="65" customFormat="1" ht="20.25" x14ac:dyDescent="0.2">
      <c r="A5" s="61" t="s">
        <v>4</v>
      </c>
      <c r="B5" s="62" t="s">
        <v>5</v>
      </c>
      <c r="C5" s="62">
        <f>B5+1</f>
        <v>3</v>
      </c>
      <c r="D5" s="62">
        <f>C5+1</f>
        <v>4</v>
      </c>
      <c r="E5" s="62">
        <f t="shared" ref="E5:N5" si="0">D5+1</f>
        <v>5</v>
      </c>
      <c r="F5" s="63">
        <f t="shared" si="0"/>
        <v>6</v>
      </c>
      <c r="G5" s="62">
        <f t="shared" si="0"/>
        <v>7</v>
      </c>
      <c r="H5" s="62">
        <v>7</v>
      </c>
      <c r="I5" s="62">
        <f t="shared" si="0"/>
        <v>8</v>
      </c>
      <c r="J5" s="62">
        <f t="shared" si="0"/>
        <v>9</v>
      </c>
      <c r="K5" s="62">
        <v>10</v>
      </c>
      <c r="L5" s="63">
        <f t="shared" si="0"/>
        <v>11</v>
      </c>
      <c r="M5" s="62">
        <f t="shared" si="0"/>
        <v>12</v>
      </c>
      <c r="N5" s="62">
        <f t="shared" si="0"/>
        <v>13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spans="1:29" s="66" customFormat="1" ht="26.25" customHeight="1" x14ac:dyDescent="0.2">
      <c r="A6" s="186" t="s">
        <v>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8"/>
    </row>
    <row r="7" spans="1:29" s="71" customFormat="1" ht="32.25" customHeight="1" x14ac:dyDescent="0.25">
      <c r="A7" s="189">
        <v>1</v>
      </c>
      <c r="B7" s="76" t="s">
        <v>63</v>
      </c>
      <c r="C7" s="68" t="s">
        <v>14</v>
      </c>
      <c r="D7" s="105">
        <v>3112871.4720000001</v>
      </c>
      <c r="E7" s="105">
        <v>3112871.4720000001</v>
      </c>
      <c r="F7" s="106">
        <f>SUM(G7:G7)</f>
        <v>211850.85699999999</v>
      </c>
      <c r="G7" s="105">
        <v>211850.85699999999</v>
      </c>
      <c r="H7" s="105">
        <v>184545</v>
      </c>
      <c r="I7" s="105">
        <f>F7-H7</f>
        <v>27305.856999999989</v>
      </c>
      <c r="J7" s="166">
        <f>F7/H7*100</f>
        <v>114.79631363624048</v>
      </c>
      <c r="K7" s="166">
        <f>F7/E7*100</f>
        <v>6.8056409943545519</v>
      </c>
      <c r="L7" s="106">
        <v>228775.38699999999</v>
      </c>
      <c r="M7" s="107">
        <f>F7-L7</f>
        <v>-16924.53</v>
      </c>
      <c r="N7" s="108">
        <f>F7/L7*100</f>
        <v>92.602119387956719</v>
      </c>
      <c r="O7" s="69"/>
      <c r="P7" s="69"/>
      <c r="Q7" s="69">
        <f>O7-P7</f>
        <v>0</v>
      </c>
      <c r="R7" s="70" t="e">
        <f>O7/P7*100</f>
        <v>#DIV/0!</v>
      </c>
    </row>
    <row r="8" spans="1:29" s="75" customFormat="1" ht="65.25" customHeight="1" x14ac:dyDescent="0.25">
      <c r="A8" s="190"/>
      <c r="B8" s="152" t="s">
        <v>168</v>
      </c>
      <c r="C8" s="161" t="s">
        <v>167</v>
      </c>
      <c r="D8" s="192"/>
      <c r="E8" s="193"/>
      <c r="F8" s="193"/>
      <c r="G8" s="193"/>
      <c r="H8" s="193"/>
      <c r="I8" s="193"/>
      <c r="J8" s="193"/>
      <c r="K8" s="194"/>
      <c r="L8" s="110">
        <v>67441.37</v>
      </c>
      <c r="M8" s="111">
        <f>D8-L8</f>
        <v>-67441.37</v>
      </c>
      <c r="N8" s="112">
        <f>D8/L8*100</f>
        <v>0</v>
      </c>
      <c r="O8" s="73"/>
      <c r="P8" s="73"/>
      <c r="Q8" s="73"/>
      <c r="R8" s="74"/>
    </row>
    <row r="9" spans="1:29" s="177" customFormat="1" ht="44.25" customHeight="1" x14ac:dyDescent="0.25">
      <c r="A9" s="191"/>
      <c r="B9" s="195" t="s">
        <v>170</v>
      </c>
      <c r="C9" s="196"/>
      <c r="D9" s="174">
        <f>D7</f>
        <v>3112871.4720000001</v>
      </c>
      <c r="E9" s="174">
        <f>E7</f>
        <v>3112871.4720000001</v>
      </c>
      <c r="F9" s="174">
        <f t="shared" ref="F9" si="1">SUM(G9:G9)</f>
        <v>211850.85699999999</v>
      </c>
      <c r="G9" s="174">
        <f>G7</f>
        <v>211850.85699999999</v>
      </c>
      <c r="H9" s="174">
        <f>H7</f>
        <v>184545</v>
      </c>
      <c r="I9" s="174">
        <f>F9-H9</f>
        <v>27305.856999999989</v>
      </c>
      <c r="J9" s="178">
        <f>F9/H9*100</f>
        <v>114.79631363624048</v>
      </c>
      <c r="K9" s="178">
        <f>F9/E9*100</f>
        <v>6.8056409943545519</v>
      </c>
      <c r="L9" s="174">
        <f>L7-L8</f>
        <v>161334.01699999999</v>
      </c>
      <c r="M9" s="179">
        <f>F9-L9</f>
        <v>50516.84</v>
      </c>
      <c r="N9" s="180">
        <f>F9/L9*100</f>
        <v>131.31195822143326</v>
      </c>
      <c r="O9" s="175"/>
      <c r="P9" s="175"/>
      <c r="Q9" s="175"/>
      <c r="R9" s="176"/>
    </row>
    <row r="10" spans="1:29" s="71" customFormat="1" ht="39" x14ac:dyDescent="0.25">
      <c r="A10" s="67">
        <f>A7+1</f>
        <v>2</v>
      </c>
      <c r="B10" s="76" t="s">
        <v>35</v>
      </c>
      <c r="C10" s="68" t="s">
        <v>16</v>
      </c>
      <c r="D10" s="105">
        <v>2500</v>
      </c>
      <c r="E10" s="105">
        <v>2500</v>
      </c>
      <c r="F10" s="106">
        <f t="shared" ref="F10:F41" si="2">SUM(G10:G10)</f>
        <v>238.74100000000001</v>
      </c>
      <c r="G10" s="105">
        <v>238.74100000000001</v>
      </c>
      <c r="H10" s="105">
        <v>238</v>
      </c>
      <c r="I10" s="105">
        <f t="shared" ref="I10:I71" si="3">F10-H10</f>
        <v>0.74100000000001387</v>
      </c>
      <c r="J10" s="166">
        <f t="shared" ref="J10:J71" si="4">F10/H10*100</f>
        <v>100.31134453781515</v>
      </c>
      <c r="K10" s="166">
        <f>F10/E10*100</f>
        <v>9.5496400000000001</v>
      </c>
      <c r="L10" s="106">
        <v>0</v>
      </c>
      <c r="M10" s="107">
        <f>F10-L10</f>
        <v>238.74100000000001</v>
      </c>
      <c r="N10" s="108"/>
      <c r="O10" s="69"/>
      <c r="P10" s="69"/>
      <c r="Q10" s="69">
        <f>L7/0.5</f>
        <v>457550.77399999998</v>
      </c>
      <c r="R10" s="70">
        <f>P10/Q10*100</f>
        <v>0</v>
      </c>
    </row>
    <row r="11" spans="1:29" s="71" customFormat="1" ht="23.25" x14ac:dyDescent="0.25">
      <c r="A11" s="67">
        <v>3</v>
      </c>
      <c r="B11" s="76" t="s">
        <v>98</v>
      </c>
      <c r="C11" s="68" t="s">
        <v>99</v>
      </c>
      <c r="D11" s="105">
        <f>SUM(D12:D15)</f>
        <v>455.8</v>
      </c>
      <c r="E11" s="105">
        <f>SUM(E12:E15)</f>
        <v>455.8</v>
      </c>
      <c r="F11" s="106">
        <f t="shared" si="2"/>
        <v>0.97799999999999998</v>
      </c>
      <c r="G11" s="105">
        <f t="shared" ref="G11:H11" si="5">SUM(G12:G15)</f>
        <v>0.97799999999999998</v>
      </c>
      <c r="H11" s="105">
        <f t="shared" si="5"/>
        <v>0.97699999999999998</v>
      </c>
      <c r="I11" s="105">
        <f t="shared" si="3"/>
        <v>1.0000000000000009E-3</v>
      </c>
      <c r="J11" s="166">
        <f t="shared" si="4"/>
        <v>100.10235414534287</v>
      </c>
      <c r="K11" s="166">
        <f>F11/E11*100</f>
        <v>0.21456779289161912</v>
      </c>
      <c r="L11" s="106">
        <f>SUM(L12:L15)</f>
        <v>1.413</v>
      </c>
      <c r="M11" s="107">
        <f>F11-L11</f>
        <v>-0.43500000000000005</v>
      </c>
      <c r="N11" s="108">
        <f>F11/L11*100</f>
        <v>69.214437367303603</v>
      </c>
      <c r="O11" s="69"/>
      <c r="P11" s="69"/>
      <c r="Q11" s="69"/>
      <c r="R11" s="70"/>
    </row>
    <row r="12" spans="1:29" s="75" customFormat="1" ht="39" x14ac:dyDescent="0.25">
      <c r="A12" s="72" t="s">
        <v>100</v>
      </c>
      <c r="B12" s="151" t="s">
        <v>122</v>
      </c>
      <c r="C12" s="162" t="s">
        <v>123</v>
      </c>
      <c r="D12" s="109">
        <v>32</v>
      </c>
      <c r="E12" s="109">
        <v>32</v>
      </c>
      <c r="F12" s="110">
        <f t="shared" si="2"/>
        <v>0</v>
      </c>
      <c r="G12" s="109">
        <v>0</v>
      </c>
      <c r="H12" s="109">
        <v>0</v>
      </c>
      <c r="I12" s="109">
        <f t="shared" si="3"/>
        <v>0</v>
      </c>
      <c r="J12" s="167"/>
      <c r="K12" s="167">
        <f>F12/E12*100</f>
        <v>0</v>
      </c>
      <c r="L12" s="110">
        <v>0.79500000000000004</v>
      </c>
      <c r="M12" s="111">
        <f>F12-L12</f>
        <v>-0.79500000000000004</v>
      </c>
      <c r="N12" s="112">
        <f>F12/L12*100</f>
        <v>0</v>
      </c>
      <c r="O12" s="73"/>
      <c r="P12" s="73"/>
      <c r="Q12" s="73"/>
      <c r="R12" s="74"/>
    </row>
    <row r="13" spans="1:29" s="75" customFormat="1" ht="58.5" x14ac:dyDescent="0.25">
      <c r="A13" s="72" t="s">
        <v>101</v>
      </c>
      <c r="B13" s="151" t="s">
        <v>93</v>
      </c>
      <c r="C13" s="59" t="s">
        <v>94</v>
      </c>
      <c r="D13" s="109">
        <v>305</v>
      </c>
      <c r="E13" s="109">
        <v>305</v>
      </c>
      <c r="F13" s="110">
        <f t="shared" si="2"/>
        <v>0</v>
      </c>
      <c r="G13" s="109">
        <v>0</v>
      </c>
      <c r="H13" s="109">
        <v>0</v>
      </c>
      <c r="I13" s="109">
        <f t="shared" si="3"/>
        <v>0</v>
      </c>
      <c r="J13" s="167"/>
      <c r="K13" s="167">
        <f>F13/E13*100</f>
        <v>0</v>
      </c>
      <c r="L13" s="110">
        <v>0</v>
      </c>
      <c r="M13" s="111">
        <f>F13-L13</f>
        <v>0</v>
      </c>
      <c r="N13" s="112"/>
    </row>
    <row r="14" spans="1:29" s="75" customFormat="1" ht="39" x14ac:dyDescent="0.25">
      <c r="A14" s="72" t="s">
        <v>102</v>
      </c>
      <c r="B14" s="151" t="s">
        <v>120</v>
      </c>
      <c r="C14" s="59" t="s">
        <v>97</v>
      </c>
      <c r="D14" s="109">
        <v>117</v>
      </c>
      <c r="E14" s="109">
        <v>117</v>
      </c>
      <c r="F14" s="110">
        <f t="shared" si="2"/>
        <v>0.97799999999999998</v>
      </c>
      <c r="G14" s="109">
        <v>0.97799999999999998</v>
      </c>
      <c r="H14" s="109">
        <v>0.97699999999999998</v>
      </c>
      <c r="I14" s="109">
        <f t="shared" si="3"/>
        <v>1.0000000000000009E-3</v>
      </c>
      <c r="J14" s="167">
        <f t="shared" si="4"/>
        <v>100.10235414534287</v>
      </c>
      <c r="K14" s="167">
        <f>F14/E14*100</f>
        <v>0.83589743589743593</v>
      </c>
      <c r="L14" s="110">
        <v>0.45800000000000002</v>
      </c>
      <c r="M14" s="111">
        <f>F14-L14</f>
        <v>0.52</v>
      </c>
      <c r="N14" s="112">
        <f>F14/L14*100</f>
        <v>213.53711790393012</v>
      </c>
    </row>
    <row r="15" spans="1:29" s="75" customFormat="1" ht="39" x14ac:dyDescent="0.25">
      <c r="A15" s="72" t="s">
        <v>124</v>
      </c>
      <c r="B15" s="151" t="s">
        <v>119</v>
      </c>
      <c r="C15" s="59" t="s">
        <v>118</v>
      </c>
      <c r="D15" s="109">
        <v>1.8</v>
      </c>
      <c r="E15" s="109">
        <v>1.8</v>
      </c>
      <c r="F15" s="110">
        <f t="shared" si="2"/>
        <v>0</v>
      </c>
      <c r="G15" s="109">
        <v>0</v>
      </c>
      <c r="H15" s="109">
        <v>0</v>
      </c>
      <c r="I15" s="109">
        <f t="shared" si="3"/>
        <v>0</v>
      </c>
      <c r="J15" s="167"/>
      <c r="K15" s="167">
        <f>F15/E15*100</f>
        <v>0</v>
      </c>
      <c r="L15" s="110">
        <v>0.16</v>
      </c>
      <c r="M15" s="111">
        <f>F15-L15</f>
        <v>-0.16</v>
      </c>
      <c r="N15" s="112">
        <f>F15/L15*100</f>
        <v>0</v>
      </c>
    </row>
    <row r="16" spans="1:29" s="71" customFormat="1" ht="33" customHeight="1" x14ac:dyDescent="0.25">
      <c r="A16" s="67">
        <v>4</v>
      </c>
      <c r="B16" s="94" t="s">
        <v>83</v>
      </c>
      <c r="C16" s="90" t="s">
        <v>82</v>
      </c>
      <c r="D16" s="105">
        <f>D17+D20</f>
        <v>459000</v>
      </c>
      <c r="E16" s="105">
        <f>E17+E20</f>
        <v>459000</v>
      </c>
      <c r="F16" s="106">
        <f t="shared" si="2"/>
        <v>40518.83</v>
      </c>
      <c r="G16" s="105">
        <f t="shared" ref="G16:H16" si="6">G17+G20</f>
        <v>40518.83</v>
      </c>
      <c r="H16" s="105">
        <f t="shared" si="6"/>
        <v>39280</v>
      </c>
      <c r="I16" s="105">
        <f t="shared" si="3"/>
        <v>1238.8300000000017</v>
      </c>
      <c r="J16" s="166">
        <f t="shared" si="4"/>
        <v>103.15384419551935</v>
      </c>
      <c r="K16" s="166">
        <f>F16/E16*100</f>
        <v>8.8276318082788663</v>
      </c>
      <c r="L16" s="106">
        <f>L17+L20</f>
        <v>34903.103000000003</v>
      </c>
      <c r="M16" s="107">
        <f>F16-L16</f>
        <v>5615.726999999999</v>
      </c>
      <c r="N16" s="108">
        <f>F16/L16*100</f>
        <v>116.08947777508492</v>
      </c>
    </row>
    <row r="17" spans="1:17" s="75" customFormat="1" ht="39" x14ac:dyDescent="0.25">
      <c r="A17" s="72" t="s">
        <v>114</v>
      </c>
      <c r="B17" s="151" t="s">
        <v>148</v>
      </c>
      <c r="C17" s="200" t="s">
        <v>154</v>
      </c>
      <c r="D17" s="109">
        <f>SUM(D18:D19)</f>
        <v>153000</v>
      </c>
      <c r="E17" s="109">
        <f>SUM(E18:E19)</f>
        <v>153000</v>
      </c>
      <c r="F17" s="110">
        <f t="shared" si="2"/>
        <v>13410.271999999999</v>
      </c>
      <c r="G17" s="109">
        <f t="shared" ref="G17:H17" si="7">SUM(G18:G19)</f>
        <v>13410.271999999999</v>
      </c>
      <c r="H17" s="109">
        <f t="shared" si="7"/>
        <v>12880</v>
      </c>
      <c r="I17" s="109">
        <f t="shared" si="3"/>
        <v>530.27199999999903</v>
      </c>
      <c r="J17" s="167">
        <f t="shared" si="4"/>
        <v>104.11701863354037</v>
      </c>
      <c r="K17" s="167">
        <f>F17/E17*100</f>
        <v>8.7648836601307174</v>
      </c>
      <c r="L17" s="110">
        <f>SUM(L18:L19)</f>
        <v>11182.674000000001</v>
      </c>
      <c r="M17" s="111">
        <f>F17-L17</f>
        <v>2227.5979999999981</v>
      </c>
      <c r="N17" s="112">
        <f>F17/L17*100</f>
        <v>119.92008351490885</v>
      </c>
    </row>
    <row r="18" spans="1:17" s="75" customFormat="1" ht="39" x14ac:dyDescent="0.25">
      <c r="A18" s="72" t="s">
        <v>144</v>
      </c>
      <c r="B18" s="151" t="s">
        <v>87</v>
      </c>
      <c r="C18" s="200"/>
      <c r="D18" s="109">
        <v>34000</v>
      </c>
      <c r="E18" s="109">
        <v>34000</v>
      </c>
      <c r="F18" s="110">
        <f t="shared" si="2"/>
        <v>1880.6579999999999</v>
      </c>
      <c r="G18" s="109">
        <v>1880.6579999999999</v>
      </c>
      <c r="H18" s="109">
        <v>1880</v>
      </c>
      <c r="I18" s="109">
        <f t="shared" si="3"/>
        <v>0.65799999999990177</v>
      </c>
      <c r="J18" s="167">
        <f t="shared" si="4"/>
        <v>100.03499999999998</v>
      </c>
      <c r="K18" s="167">
        <f>F18/E18*100</f>
        <v>5.5313470588235294</v>
      </c>
      <c r="L18" s="110">
        <v>766.33199999999999</v>
      </c>
      <c r="M18" s="111">
        <f>F18-L18</f>
        <v>1114.326</v>
      </c>
      <c r="N18" s="112">
        <f>F18/L18*100</f>
        <v>245.41034434161696</v>
      </c>
      <c r="O18" s="73">
        <f>L18+L19</f>
        <v>11182.674000000001</v>
      </c>
      <c r="P18" s="73">
        <f>F18+F19</f>
        <v>13410.271999999999</v>
      </c>
    </row>
    <row r="19" spans="1:17" s="75" customFormat="1" ht="39" x14ac:dyDescent="0.25">
      <c r="A19" s="72" t="s">
        <v>145</v>
      </c>
      <c r="B19" s="151" t="s">
        <v>88</v>
      </c>
      <c r="C19" s="200"/>
      <c r="D19" s="109">
        <v>119000</v>
      </c>
      <c r="E19" s="109">
        <v>119000</v>
      </c>
      <c r="F19" s="110">
        <f t="shared" si="2"/>
        <v>11529.614</v>
      </c>
      <c r="G19" s="109">
        <v>11529.614</v>
      </c>
      <c r="H19" s="109">
        <v>11000</v>
      </c>
      <c r="I19" s="109">
        <f t="shared" si="3"/>
        <v>529.61399999999958</v>
      </c>
      <c r="J19" s="167">
        <f t="shared" si="4"/>
        <v>104.81467272727272</v>
      </c>
      <c r="K19" s="167">
        <f>F19/E19*100</f>
        <v>9.6887512605042012</v>
      </c>
      <c r="L19" s="110">
        <v>10416.342000000001</v>
      </c>
      <c r="M19" s="111">
        <f>F19-L19</f>
        <v>1113.271999999999</v>
      </c>
      <c r="N19" s="112">
        <f>F19/L19*100</f>
        <v>110.68774431561481</v>
      </c>
    </row>
    <row r="20" spans="1:17" s="75" customFormat="1" ht="39" x14ac:dyDescent="0.25">
      <c r="A20" s="72" t="s">
        <v>115</v>
      </c>
      <c r="B20" s="151" t="s">
        <v>89</v>
      </c>
      <c r="C20" s="59" t="s">
        <v>55</v>
      </c>
      <c r="D20" s="109">
        <f t="shared" ref="D20:E20" si="8">SUM(D21:D22)</f>
        <v>306000</v>
      </c>
      <c r="E20" s="109">
        <f t="shared" si="8"/>
        <v>306000</v>
      </c>
      <c r="F20" s="110">
        <f t="shared" si="2"/>
        <v>27108.558000000001</v>
      </c>
      <c r="G20" s="109">
        <f t="shared" ref="G20:H20" si="9">SUM(G21:G22)</f>
        <v>27108.558000000001</v>
      </c>
      <c r="H20" s="109">
        <f t="shared" si="9"/>
        <v>26400</v>
      </c>
      <c r="I20" s="109">
        <f t="shared" si="3"/>
        <v>708.5580000000009</v>
      </c>
      <c r="J20" s="167">
        <f t="shared" si="4"/>
        <v>102.68393181818183</v>
      </c>
      <c r="K20" s="167">
        <f>F20/E20*100</f>
        <v>8.8590058823529407</v>
      </c>
      <c r="L20" s="110">
        <f>L21+L22</f>
        <v>23720.429</v>
      </c>
      <c r="M20" s="111">
        <f>F20-L20</f>
        <v>3388.1290000000008</v>
      </c>
      <c r="N20" s="112">
        <f>F20/L20*100</f>
        <v>114.28359073944236</v>
      </c>
    </row>
    <row r="21" spans="1:17" s="75" customFormat="1" ht="104.25" customHeight="1" x14ac:dyDescent="0.25">
      <c r="A21" s="72" t="s">
        <v>146</v>
      </c>
      <c r="B21" s="151" t="s">
        <v>129</v>
      </c>
      <c r="C21" s="59">
        <v>14040100</v>
      </c>
      <c r="D21" s="109">
        <v>179000</v>
      </c>
      <c r="E21" s="109">
        <v>179000</v>
      </c>
      <c r="F21" s="110">
        <f t="shared" si="2"/>
        <v>15616.876</v>
      </c>
      <c r="G21" s="109">
        <v>15616.876</v>
      </c>
      <c r="H21" s="109">
        <v>15000</v>
      </c>
      <c r="I21" s="109">
        <f t="shared" si="3"/>
        <v>616.8760000000002</v>
      </c>
      <c r="J21" s="167">
        <f t="shared" si="4"/>
        <v>104.11250666666668</v>
      </c>
      <c r="K21" s="167">
        <f>F21/E21*100</f>
        <v>8.7245117318435756</v>
      </c>
      <c r="L21" s="110">
        <v>13155.423000000001</v>
      </c>
      <c r="M21" s="111">
        <f>F21-L21</f>
        <v>2461.4529999999995</v>
      </c>
      <c r="N21" s="112">
        <f>F21/L21*100</f>
        <v>118.71055761566922</v>
      </c>
    </row>
    <row r="22" spans="1:17" s="75" customFormat="1" ht="65.25" customHeight="1" x14ac:dyDescent="0.25">
      <c r="A22" s="72" t="s">
        <v>147</v>
      </c>
      <c r="B22" s="151" t="s">
        <v>130</v>
      </c>
      <c r="C22" s="59">
        <v>14040200</v>
      </c>
      <c r="D22" s="109">
        <v>127000</v>
      </c>
      <c r="E22" s="109">
        <v>127000</v>
      </c>
      <c r="F22" s="110">
        <f t="shared" si="2"/>
        <v>11491.682000000001</v>
      </c>
      <c r="G22" s="109">
        <v>11491.682000000001</v>
      </c>
      <c r="H22" s="109">
        <v>11400</v>
      </c>
      <c r="I22" s="109">
        <f t="shared" si="3"/>
        <v>91.682000000000698</v>
      </c>
      <c r="J22" s="167">
        <f t="shared" si="4"/>
        <v>100.80422807017544</v>
      </c>
      <c r="K22" s="167">
        <f>F22/E22*100</f>
        <v>9.048568503937009</v>
      </c>
      <c r="L22" s="110">
        <v>10565.005999999999</v>
      </c>
      <c r="M22" s="111">
        <f>F22-L22</f>
        <v>926.6760000000013</v>
      </c>
      <c r="N22" s="112">
        <f>F22/L22*100</f>
        <v>108.77118290325629</v>
      </c>
    </row>
    <row r="23" spans="1:17" s="95" customFormat="1" ht="23.25" hidden="1" x14ac:dyDescent="0.25">
      <c r="A23" s="67">
        <v>5</v>
      </c>
      <c r="B23" s="76" t="s">
        <v>131</v>
      </c>
      <c r="C23" s="68" t="s">
        <v>132</v>
      </c>
      <c r="D23" s="105">
        <v>0</v>
      </c>
      <c r="E23" s="105">
        <v>0</v>
      </c>
      <c r="F23" s="106">
        <f t="shared" si="2"/>
        <v>0</v>
      </c>
      <c r="G23" s="105">
        <v>0</v>
      </c>
      <c r="H23" s="105"/>
      <c r="I23" s="105">
        <f t="shared" si="3"/>
        <v>0</v>
      </c>
      <c r="J23" s="166"/>
      <c r="K23" s="166"/>
      <c r="L23" s="106"/>
      <c r="M23" s="107">
        <f>F23-L23</f>
        <v>0</v>
      </c>
      <c r="N23" s="108"/>
      <c r="O23" s="131"/>
      <c r="P23" s="131"/>
    </row>
    <row r="24" spans="1:17" s="95" customFormat="1" ht="39" x14ac:dyDescent="0.25">
      <c r="A24" s="67">
        <v>5</v>
      </c>
      <c r="B24" s="76" t="s">
        <v>128</v>
      </c>
      <c r="C24" s="68" t="s">
        <v>37</v>
      </c>
      <c r="D24" s="105">
        <f>D25+D26+D27+D29+D28</f>
        <v>1522620.5</v>
      </c>
      <c r="E24" s="105">
        <f>E25+E26+E27+E29+E28</f>
        <v>1522620.5</v>
      </c>
      <c r="F24" s="106">
        <f t="shared" si="2"/>
        <v>166303.29399999999</v>
      </c>
      <c r="G24" s="105">
        <f t="shared" ref="G24:H24" si="10">G25+G26+G27+G29+G28</f>
        <v>166303.29399999999</v>
      </c>
      <c r="H24" s="105">
        <f t="shared" si="10"/>
        <v>142090.891</v>
      </c>
      <c r="I24" s="105">
        <f t="shared" si="3"/>
        <v>24212.402999999991</v>
      </c>
      <c r="J24" s="166">
        <f t="shared" si="4"/>
        <v>117.04008105628671</v>
      </c>
      <c r="K24" s="166">
        <f>F24/E24*100</f>
        <v>10.922176208713859</v>
      </c>
      <c r="L24" s="106">
        <f t="shared" ref="L24" si="11">L25+L26+L27+L29+L28</f>
        <v>135837.954</v>
      </c>
      <c r="M24" s="107">
        <f>F24-L24</f>
        <v>30465.339999999997</v>
      </c>
      <c r="N24" s="108">
        <f>F24/L24*100</f>
        <v>122.42770823830283</v>
      </c>
      <c r="O24" s="131">
        <f>L26+L27+L25</f>
        <v>34982.108</v>
      </c>
      <c r="P24" s="131">
        <f>F25+F26+F27</f>
        <v>45992.17</v>
      </c>
    </row>
    <row r="25" spans="1:17" s="97" customFormat="1" ht="23.25" x14ac:dyDescent="0.25">
      <c r="A25" s="96" t="s">
        <v>175</v>
      </c>
      <c r="B25" s="152" t="s">
        <v>56</v>
      </c>
      <c r="C25" s="201" t="s">
        <v>43</v>
      </c>
      <c r="D25" s="109">
        <f>1130+29500+34000+106300</f>
        <v>170930</v>
      </c>
      <c r="E25" s="109">
        <f>1130+29500+34000+106300</f>
        <v>170930</v>
      </c>
      <c r="F25" s="110">
        <f t="shared" si="2"/>
        <v>22984.595000000001</v>
      </c>
      <c r="G25" s="109">
        <v>22984.595000000001</v>
      </c>
      <c r="H25" s="109">
        <v>17390.789000000001</v>
      </c>
      <c r="I25" s="109">
        <f t="shared" si="3"/>
        <v>5593.8060000000005</v>
      </c>
      <c r="J25" s="167">
        <f t="shared" si="4"/>
        <v>132.16533763936761</v>
      </c>
      <c r="K25" s="167">
        <f>F25/E25*100</f>
        <v>13.446788158895457</v>
      </c>
      <c r="L25" s="110">
        <v>17215.075000000001</v>
      </c>
      <c r="M25" s="111">
        <f>F25-L25</f>
        <v>5769.52</v>
      </c>
      <c r="N25" s="112">
        <f>F25/L25*100</f>
        <v>133.51434716375036</v>
      </c>
    </row>
    <row r="26" spans="1:17" s="97" customFormat="1" ht="23.25" x14ac:dyDescent="0.25">
      <c r="A26" s="72" t="s">
        <v>176</v>
      </c>
      <c r="B26" s="152" t="s">
        <v>7</v>
      </c>
      <c r="C26" s="201"/>
      <c r="D26" s="109">
        <f>139000+145000+28500+14000</f>
        <v>326500</v>
      </c>
      <c r="E26" s="109">
        <f>139000+145000+28500+14000</f>
        <v>326500</v>
      </c>
      <c r="F26" s="110">
        <f t="shared" si="2"/>
        <v>22702.334999999999</v>
      </c>
      <c r="G26" s="109">
        <v>22702.334999999999</v>
      </c>
      <c r="H26" s="109">
        <v>20195</v>
      </c>
      <c r="I26" s="109">
        <f t="shared" si="3"/>
        <v>2507.3349999999991</v>
      </c>
      <c r="J26" s="167">
        <f t="shared" si="4"/>
        <v>112.41562267888089</v>
      </c>
      <c r="K26" s="167">
        <f>F26/E26*100</f>
        <v>6.9532419601837674</v>
      </c>
      <c r="L26" s="110">
        <v>17562.599999999999</v>
      </c>
      <c r="M26" s="111">
        <f>F26-L26</f>
        <v>5139.7350000000006</v>
      </c>
      <c r="N26" s="112">
        <f>F26/L26*100</f>
        <v>129.26522838304123</v>
      </c>
    </row>
    <row r="27" spans="1:17" s="97" customFormat="1" ht="23.25" x14ac:dyDescent="0.25">
      <c r="A27" s="72" t="s">
        <v>177</v>
      </c>
      <c r="B27" s="152" t="s">
        <v>57</v>
      </c>
      <c r="C27" s="201"/>
      <c r="D27" s="109">
        <f>1000+980.5</f>
        <v>1980.5</v>
      </c>
      <c r="E27" s="109">
        <f>1000+980.5</f>
        <v>1980.5</v>
      </c>
      <c r="F27" s="110">
        <f t="shared" si="2"/>
        <v>305.24</v>
      </c>
      <c r="G27" s="109">
        <v>305.24</v>
      </c>
      <c r="H27" s="109">
        <v>264</v>
      </c>
      <c r="I27" s="109">
        <f t="shared" si="3"/>
        <v>41.240000000000009</v>
      </c>
      <c r="J27" s="167">
        <f t="shared" si="4"/>
        <v>115.62121212121212</v>
      </c>
      <c r="K27" s="167">
        <f>F27/E27*100</f>
        <v>15.412269628881594</v>
      </c>
      <c r="L27" s="110">
        <v>204.43299999999999</v>
      </c>
      <c r="M27" s="111">
        <f>F27-L27</f>
        <v>100.80700000000002</v>
      </c>
      <c r="N27" s="112">
        <f>F27/L27*100</f>
        <v>149.31053205695756</v>
      </c>
      <c r="O27" s="112">
        <f>100-N27</f>
        <v>-49.310532056957555</v>
      </c>
      <c r="P27" s="98"/>
      <c r="Q27" s="99" t="e">
        <f>F25/#REF!*100</f>
        <v>#REF!</v>
      </c>
    </row>
    <row r="28" spans="1:17" s="101" customFormat="1" ht="23.25" x14ac:dyDescent="0.25">
      <c r="A28" s="72" t="s">
        <v>178</v>
      </c>
      <c r="B28" s="152" t="s">
        <v>39</v>
      </c>
      <c r="C28" s="100" t="s">
        <v>38</v>
      </c>
      <c r="D28" s="109">
        <v>2710</v>
      </c>
      <c r="E28" s="109">
        <v>2710</v>
      </c>
      <c r="F28" s="110">
        <f t="shared" si="2"/>
        <v>229.9</v>
      </c>
      <c r="G28" s="109">
        <v>229.9</v>
      </c>
      <c r="H28" s="109">
        <v>132.80000000000001</v>
      </c>
      <c r="I28" s="109">
        <f t="shared" si="3"/>
        <v>97.1</v>
      </c>
      <c r="J28" s="167">
        <f t="shared" si="4"/>
        <v>173.11746987951807</v>
      </c>
      <c r="K28" s="167">
        <f>F28/E28*100</f>
        <v>8.4833948339483385</v>
      </c>
      <c r="L28" s="110">
        <v>138.30099999999999</v>
      </c>
      <c r="M28" s="109">
        <f>F28-L28</f>
        <v>91.599000000000018</v>
      </c>
      <c r="N28" s="112">
        <f>F28/L28*100</f>
        <v>166.23162522324498</v>
      </c>
    </row>
    <row r="29" spans="1:17" s="97" customFormat="1" ht="23.25" x14ac:dyDescent="0.25">
      <c r="A29" s="72" t="s">
        <v>179</v>
      </c>
      <c r="B29" s="152" t="s">
        <v>32</v>
      </c>
      <c r="C29" s="161" t="s">
        <v>33</v>
      </c>
      <c r="D29" s="109">
        <v>1020500</v>
      </c>
      <c r="E29" s="109">
        <v>1020500</v>
      </c>
      <c r="F29" s="110">
        <f t="shared" si="2"/>
        <v>120081.224</v>
      </c>
      <c r="G29" s="109">
        <v>120081.224</v>
      </c>
      <c r="H29" s="109">
        <v>104108.302</v>
      </c>
      <c r="I29" s="109">
        <f t="shared" si="3"/>
        <v>15972.922000000006</v>
      </c>
      <c r="J29" s="167">
        <f t="shared" si="4"/>
        <v>115.34260159194605</v>
      </c>
      <c r="K29" s="167">
        <f>F29/E29*100</f>
        <v>11.766900930916217</v>
      </c>
      <c r="L29" s="110">
        <v>100717.545</v>
      </c>
      <c r="M29" s="111">
        <f>F29-L29</f>
        <v>19363.679000000004</v>
      </c>
      <c r="N29" s="112">
        <f>F29/L29*100</f>
        <v>119.22572576605199</v>
      </c>
      <c r="P29" s="98"/>
      <c r="Q29" s="99" t="e">
        <f>F29/#REF!*100</f>
        <v>#REF!</v>
      </c>
    </row>
    <row r="30" spans="1:17" s="71" customFormat="1" ht="39" x14ac:dyDescent="0.25">
      <c r="A30" s="67">
        <v>6</v>
      </c>
      <c r="B30" s="76" t="s">
        <v>45</v>
      </c>
      <c r="C30" s="68" t="s">
        <v>17</v>
      </c>
      <c r="D30" s="105">
        <v>1900</v>
      </c>
      <c r="E30" s="105">
        <v>1900</v>
      </c>
      <c r="F30" s="106">
        <f t="shared" si="2"/>
        <v>73</v>
      </c>
      <c r="G30" s="105">
        <v>73</v>
      </c>
      <c r="H30" s="105">
        <v>73</v>
      </c>
      <c r="I30" s="105">
        <f t="shared" si="3"/>
        <v>0</v>
      </c>
      <c r="J30" s="166">
        <f t="shared" si="4"/>
        <v>100</v>
      </c>
      <c r="K30" s="166">
        <f>F30/E30*100</f>
        <v>3.8421052631578947</v>
      </c>
      <c r="L30" s="106">
        <v>1.22</v>
      </c>
      <c r="M30" s="107">
        <f>F30-L30</f>
        <v>71.78</v>
      </c>
      <c r="N30" s="108">
        <f>F30/L30*100</f>
        <v>5983.6065573770493</v>
      </c>
      <c r="O30" s="70">
        <f>100-N30</f>
        <v>-5883.6065573770493</v>
      </c>
    </row>
    <row r="31" spans="1:17" s="71" customFormat="1" ht="23.25" x14ac:dyDescent="0.25">
      <c r="A31" s="67">
        <f t="shared" ref="A31:A39" si="12">A30+1</f>
        <v>7</v>
      </c>
      <c r="B31" s="76" t="s">
        <v>67</v>
      </c>
      <c r="C31" s="68" t="s">
        <v>66</v>
      </c>
      <c r="D31" s="105">
        <v>20000</v>
      </c>
      <c r="E31" s="105">
        <v>20000</v>
      </c>
      <c r="F31" s="106">
        <f t="shared" si="2"/>
        <v>0</v>
      </c>
      <c r="G31" s="105">
        <v>0</v>
      </c>
      <c r="H31" s="105">
        <v>0</v>
      </c>
      <c r="I31" s="105">
        <f t="shared" si="3"/>
        <v>0</v>
      </c>
      <c r="J31" s="166"/>
      <c r="K31" s="166">
        <f>F31/E31*100</f>
        <v>0</v>
      </c>
      <c r="L31" s="106">
        <v>0</v>
      </c>
      <c r="M31" s="107">
        <f>F31-L31</f>
        <v>0</v>
      </c>
      <c r="N31" s="108"/>
    </row>
    <row r="32" spans="1:17" s="71" customFormat="1" ht="23.25" x14ac:dyDescent="0.25">
      <c r="A32" s="67">
        <f t="shared" si="12"/>
        <v>8</v>
      </c>
      <c r="B32" s="76" t="s">
        <v>8</v>
      </c>
      <c r="C32" s="68" t="s">
        <v>18</v>
      </c>
      <c r="D32" s="105">
        <v>500</v>
      </c>
      <c r="E32" s="105">
        <v>500</v>
      </c>
      <c r="F32" s="106">
        <f t="shared" si="2"/>
        <v>0</v>
      </c>
      <c r="G32" s="105">
        <v>0</v>
      </c>
      <c r="H32" s="105">
        <v>0</v>
      </c>
      <c r="I32" s="105">
        <f t="shared" si="3"/>
        <v>0</v>
      </c>
      <c r="J32" s="166"/>
      <c r="K32" s="166">
        <f>F32/E32*100</f>
        <v>0</v>
      </c>
      <c r="L32" s="106">
        <v>87.316999999999993</v>
      </c>
      <c r="M32" s="107">
        <f>F32-L32</f>
        <v>-87.316999999999993</v>
      </c>
      <c r="N32" s="108">
        <f>F32/L32*100</f>
        <v>0</v>
      </c>
    </row>
    <row r="33" spans="1:18" s="71" customFormat="1" ht="78" x14ac:dyDescent="0.25">
      <c r="A33" s="67">
        <f t="shared" si="12"/>
        <v>9</v>
      </c>
      <c r="B33" s="158" t="s">
        <v>84</v>
      </c>
      <c r="C33" s="91" t="s">
        <v>85</v>
      </c>
      <c r="D33" s="105">
        <v>5</v>
      </c>
      <c r="E33" s="105">
        <v>5</v>
      </c>
      <c r="F33" s="106">
        <f t="shared" si="2"/>
        <v>0</v>
      </c>
      <c r="G33" s="105">
        <v>0</v>
      </c>
      <c r="H33" s="105">
        <v>0</v>
      </c>
      <c r="I33" s="105">
        <f t="shared" si="3"/>
        <v>0</v>
      </c>
      <c r="J33" s="166"/>
      <c r="K33" s="166">
        <f>F33/E33*100</f>
        <v>0</v>
      </c>
      <c r="L33" s="106">
        <v>7.4999999999999997E-2</v>
      </c>
      <c r="M33" s="107">
        <f>F33-L33</f>
        <v>-7.4999999999999997E-2</v>
      </c>
      <c r="N33" s="108">
        <f>F33/L33*100</f>
        <v>0</v>
      </c>
    </row>
    <row r="34" spans="1:18" s="71" customFormat="1" ht="23.25" x14ac:dyDescent="0.25">
      <c r="A34" s="67">
        <f t="shared" si="12"/>
        <v>10</v>
      </c>
      <c r="B34" s="120" t="s">
        <v>29</v>
      </c>
      <c r="C34" s="68" t="s">
        <v>24</v>
      </c>
      <c r="D34" s="105">
        <v>16000</v>
      </c>
      <c r="E34" s="105">
        <v>16000</v>
      </c>
      <c r="F34" s="106">
        <f t="shared" si="2"/>
        <v>1249.509</v>
      </c>
      <c r="G34" s="105">
        <v>1249.509</v>
      </c>
      <c r="H34" s="105">
        <v>1000</v>
      </c>
      <c r="I34" s="105">
        <f t="shared" si="3"/>
        <v>249.50900000000001</v>
      </c>
      <c r="J34" s="166">
        <f t="shared" si="4"/>
        <v>124.9509</v>
      </c>
      <c r="K34" s="166">
        <f>F34/E34*100</f>
        <v>7.8094312500000003</v>
      </c>
      <c r="L34" s="106">
        <v>808.93100000000004</v>
      </c>
      <c r="M34" s="107">
        <f>F34-L34</f>
        <v>440.57799999999997</v>
      </c>
      <c r="N34" s="108">
        <f>F34/L34*100</f>
        <v>154.46422500806619</v>
      </c>
      <c r="O34" s="70">
        <f>100-N34</f>
        <v>-54.464225008066194</v>
      </c>
    </row>
    <row r="35" spans="1:18" s="71" customFormat="1" ht="39" x14ac:dyDescent="0.25">
      <c r="A35" s="67">
        <f t="shared" si="12"/>
        <v>11</v>
      </c>
      <c r="B35" s="120" t="s">
        <v>77</v>
      </c>
      <c r="C35" s="68" t="s">
        <v>76</v>
      </c>
      <c r="D35" s="105">
        <v>760</v>
      </c>
      <c r="E35" s="105">
        <v>760</v>
      </c>
      <c r="F35" s="106">
        <f t="shared" si="2"/>
        <v>6.8</v>
      </c>
      <c r="G35" s="105">
        <v>6.8</v>
      </c>
      <c r="H35" s="105">
        <v>0</v>
      </c>
      <c r="I35" s="105">
        <f t="shared" si="3"/>
        <v>6.8</v>
      </c>
      <c r="J35" s="166"/>
      <c r="K35" s="166">
        <f>F35/E35*100</f>
        <v>0.89473684210526305</v>
      </c>
      <c r="L35" s="106">
        <v>26</v>
      </c>
      <c r="M35" s="107">
        <f>F35-L35</f>
        <v>-19.2</v>
      </c>
      <c r="N35" s="108">
        <f>F35/L35*100</f>
        <v>26.153846153846157</v>
      </c>
    </row>
    <row r="36" spans="1:18" s="71" customFormat="1" ht="23.25" x14ac:dyDescent="0.25">
      <c r="A36" s="67">
        <f t="shared" si="12"/>
        <v>12</v>
      </c>
      <c r="B36" s="120" t="s">
        <v>103</v>
      </c>
      <c r="C36" s="68" t="s">
        <v>104</v>
      </c>
      <c r="D36" s="105">
        <v>21300</v>
      </c>
      <c r="E36" s="105">
        <v>21300</v>
      </c>
      <c r="F36" s="106">
        <f t="shared" si="2"/>
        <v>1536.7550000000001</v>
      </c>
      <c r="G36" s="105">
        <v>1536.7550000000001</v>
      </c>
      <c r="H36" s="105">
        <v>1400</v>
      </c>
      <c r="I36" s="105">
        <f t="shared" si="3"/>
        <v>136.75500000000011</v>
      </c>
      <c r="J36" s="166">
        <f t="shared" si="4"/>
        <v>109.76821428571428</v>
      </c>
      <c r="K36" s="166">
        <f>F36/E36*100</f>
        <v>7.2148122065727707</v>
      </c>
      <c r="L36" s="106">
        <v>1414.5129999999999</v>
      </c>
      <c r="M36" s="107">
        <f>F36-L36</f>
        <v>122.24200000000019</v>
      </c>
      <c r="N36" s="108">
        <f>F36/L36*100</f>
        <v>108.64198490929388</v>
      </c>
    </row>
    <row r="37" spans="1:18" s="71" customFormat="1" ht="58.5" x14ac:dyDescent="0.25">
      <c r="A37" s="67">
        <f>A36+1</f>
        <v>13</v>
      </c>
      <c r="B37" s="120" t="s">
        <v>134</v>
      </c>
      <c r="C37" s="68" t="s">
        <v>133</v>
      </c>
      <c r="D37" s="105">
        <v>3800</v>
      </c>
      <c r="E37" s="105">
        <v>3800</v>
      </c>
      <c r="F37" s="106">
        <f t="shared" si="2"/>
        <v>143.596</v>
      </c>
      <c r="G37" s="105">
        <v>143.596</v>
      </c>
      <c r="H37" s="105">
        <v>137</v>
      </c>
      <c r="I37" s="105">
        <f t="shared" si="3"/>
        <v>6.5960000000000036</v>
      </c>
      <c r="J37" s="166">
        <f t="shared" si="4"/>
        <v>104.81459854014599</v>
      </c>
      <c r="K37" s="166">
        <f>F37/E37*100</f>
        <v>3.7788421052631582</v>
      </c>
      <c r="L37" s="106">
        <v>0</v>
      </c>
      <c r="M37" s="107">
        <f>F37-L37</f>
        <v>143.596</v>
      </c>
      <c r="N37" s="108"/>
    </row>
    <row r="38" spans="1:18" s="71" customFormat="1" ht="64.5" customHeight="1" x14ac:dyDescent="0.25">
      <c r="A38" s="67">
        <f t="shared" si="12"/>
        <v>14</v>
      </c>
      <c r="B38" s="120" t="s">
        <v>125</v>
      </c>
      <c r="C38" s="68" t="s">
        <v>126</v>
      </c>
      <c r="D38" s="105">
        <v>50</v>
      </c>
      <c r="E38" s="105">
        <v>50</v>
      </c>
      <c r="F38" s="106">
        <f t="shared" si="2"/>
        <v>3.55</v>
      </c>
      <c r="G38" s="105">
        <v>3.55</v>
      </c>
      <c r="H38" s="105">
        <v>2</v>
      </c>
      <c r="I38" s="105">
        <f t="shared" si="3"/>
        <v>1.5499999999999998</v>
      </c>
      <c r="J38" s="166">
        <f t="shared" si="4"/>
        <v>177.5</v>
      </c>
      <c r="K38" s="166">
        <f>F38/E38*100</f>
        <v>7.1</v>
      </c>
      <c r="L38" s="106">
        <v>1.99</v>
      </c>
      <c r="M38" s="107">
        <f>F38-L38</f>
        <v>1.5599999999999998</v>
      </c>
      <c r="N38" s="108">
        <f>F38/L38*100</f>
        <v>178.39195979899495</v>
      </c>
    </row>
    <row r="39" spans="1:18" s="71" customFormat="1" ht="23.25" x14ac:dyDescent="0.25">
      <c r="A39" s="67">
        <f t="shared" si="12"/>
        <v>15</v>
      </c>
      <c r="B39" s="120" t="s">
        <v>79</v>
      </c>
      <c r="C39" s="68" t="s">
        <v>78</v>
      </c>
      <c r="D39" s="105">
        <f>SUM(D40:D43)</f>
        <v>40666</v>
      </c>
      <c r="E39" s="105">
        <f>SUM(E40:E43)</f>
        <v>40666</v>
      </c>
      <c r="F39" s="106">
        <f t="shared" si="2"/>
        <v>1954.4259999999999</v>
      </c>
      <c r="G39" s="105">
        <f t="shared" ref="G39:H39" si="13">SUM(G40:G43)</f>
        <v>1954.4259999999999</v>
      </c>
      <c r="H39" s="105">
        <f t="shared" si="13"/>
        <v>1860</v>
      </c>
      <c r="I39" s="105">
        <f t="shared" si="3"/>
        <v>94.425999999999931</v>
      </c>
      <c r="J39" s="166">
        <f t="shared" si="4"/>
        <v>105.07666666666667</v>
      </c>
      <c r="K39" s="166">
        <f>F39/E39*100</f>
        <v>4.8060443613829733</v>
      </c>
      <c r="L39" s="106">
        <f t="shared" ref="L39" si="14">SUM(L40:L43)</f>
        <v>2787.4590000000003</v>
      </c>
      <c r="M39" s="107">
        <f>F39-L39</f>
        <v>-833.03300000000036</v>
      </c>
      <c r="N39" s="108">
        <f>F39/L39*100</f>
        <v>70.114968507160086</v>
      </c>
    </row>
    <row r="40" spans="1:18" s="75" customFormat="1" ht="39" x14ac:dyDescent="0.25">
      <c r="A40" s="72" t="s">
        <v>180</v>
      </c>
      <c r="B40" s="121" t="s">
        <v>71</v>
      </c>
      <c r="C40" s="161" t="s">
        <v>70</v>
      </c>
      <c r="D40" s="109">
        <v>1700</v>
      </c>
      <c r="E40" s="109">
        <v>1700</v>
      </c>
      <c r="F40" s="110">
        <f t="shared" si="2"/>
        <v>93.847999999999999</v>
      </c>
      <c r="G40" s="109">
        <v>93.847999999999999</v>
      </c>
      <c r="H40" s="109">
        <v>86</v>
      </c>
      <c r="I40" s="109">
        <f t="shared" si="3"/>
        <v>7.847999999999999</v>
      </c>
      <c r="J40" s="167">
        <f t="shared" si="4"/>
        <v>109.12558139534883</v>
      </c>
      <c r="K40" s="167">
        <f>F40/E40*100</f>
        <v>5.5204705882352938</v>
      </c>
      <c r="L40" s="110">
        <v>84.753</v>
      </c>
      <c r="M40" s="111">
        <f>F40-L40</f>
        <v>9.0949999999999989</v>
      </c>
      <c r="N40" s="112">
        <f>F40/L40*100</f>
        <v>110.73118355692424</v>
      </c>
      <c r="O40" s="112">
        <f>N40-100</f>
        <v>10.731183556924236</v>
      </c>
      <c r="P40" s="73"/>
    </row>
    <row r="41" spans="1:18" s="75" customFormat="1" ht="23.25" x14ac:dyDescent="0.25">
      <c r="A41" s="72" t="s">
        <v>181</v>
      </c>
      <c r="B41" s="122" t="s">
        <v>58</v>
      </c>
      <c r="C41" s="59" t="s">
        <v>59</v>
      </c>
      <c r="D41" s="109">
        <v>38000</v>
      </c>
      <c r="E41" s="109">
        <v>38000</v>
      </c>
      <c r="F41" s="110">
        <f t="shared" si="2"/>
        <v>1766.578</v>
      </c>
      <c r="G41" s="109">
        <v>1766.578</v>
      </c>
      <c r="H41" s="109">
        <v>1685</v>
      </c>
      <c r="I41" s="109">
        <f t="shared" si="3"/>
        <v>81.577999999999975</v>
      </c>
      <c r="J41" s="167">
        <f t="shared" si="4"/>
        <v>104.8414243323442</v>
      </c>
      <c r="K41" s="167">
        <f>F41/E41*100</f>
        <v>4.6488894736842106</v>
      </c>
      <c r="L41" s="110">
        <v>2625.3359999999998</v>
      </c>
      <c r="M41" s="111">
        <f>F41-L41</f>
        <v>-858.75799999999981</v>
      </c>
      <c r="N41" s="112">
        <f>F41/L41*100</f>
        <v>67.289596455463226</v>
      </c>
      <c r="O41" s="112">
        <f>N41-100</f>
        <v>-32.710403544536774</v>
      </c>
      <c r="P41" s="74"/>
    </row>
    <row r="42" spans="1:18" s="75" customFormat="1" ht="39" x14ac:dyDescent="0.25">
      <c r="A42" s="72" t="s">
        <v>182</v>
      </c>
      <c r="B42" s="122" t="s">
        <v>75</v>
      </c>
      <c r="C42" s="59" t="s">
        <v>72</v>
      </c>
      <c r="D42" s="109">
        <v>850</v>
      </c>
      <c r="E42" s="109">
        <v>850</v>
      </c>
      <c r="F42" s="110">
        <f t="shared" ref="F42:F62" si="15">SUM(G42:G42)</f>
        <v>90.97</v>
      </c>
      <c r="G42" s="109">
        <v>90.97</v>
      </c>
      <c r="H42" s="109">
        <v>86</v>
      </c>
      <c r="I42" s="109">
        <f t="shared" si="3"/>
        <v>4.9699999999999989</v>
      </c>
      <c r="J42" s="167">
        <f t="shared" si="4"/>
        <v>105.77906976744187</v>
      </c>
      <c r="K42" s="167">
        <f>F42/E42*100</f>
        <v>10.70235294117647</v>
      </c>
      <c r="L42" s="110">
        <v>73.34</v>
      </c>
      <c r="M42" s="111">
        <f>F42-L42</f>
        <v>17.629999999999995</v>
      </c>
      <c r="N42" s="112">
        <f>F42/L42*100</f>
        <v>124.03872375238613</v>
      </c>
    </row>
    <row r="43" spans="1:18" s="75" customFormat="1" ht="97.5" x14ac:dyDescent="0.25">
      <c r="A43" s="72" t="s">
        <v>183</v>
      </c>
      <c r="B43" s="123" t="s">
        <v>74</v>
      </c>
      <c r="C43" s="59" t="s">
        <v>73</v>
      </c>
      <c r="D43" s="109">
        <v>116</v>
      </c>
      <c r="E43" s="109">
        <v>116</v>
      </c>
      <c r="F43" s="110">
        <f t="shared" si="15"/>
        <v>3.03</v>
      </c>
      <c r="G43" s="109">
        <v>3.03</v>
      </c>
      <c r="H43" s="109">
        <v>3</v>
      </c>
      <c r="I43" s="109">
        <f t="shared" si="3"/>
        <v>2.9999999999999805E-2</v>
      </c>
      <c r="J43" s="167">
        <f t="shared" si="4"/>
        <v>101</v>
      </c>
      <c r="K43" s="167">
        <f>F43/E43*100</f>
        <v>2.6120689655172411</v>
      </c>
      <c r="L43" s="110">
        <v>4.03</v>
      </c>
      <c r="M43" s="111">
        <f>F43-L43</f>
        <v>-1.0000000000000004</v>
      </c>
      <c r="N43" s="112">
        <f>F43/L43*100</f>
        <v>75.186104218362274</v>
      </c>
    </row>
    <row r="44" spans="1:18" s="71" customFormat="1" ht="39" x14ac:dyDescent="0.25">
      <c r="A44" s="67">
        <v>16</v>
      </c>
      <c r="B44" s="158" t="s">
        <v>34</v>
      </c>
      <c r="C44" s="68" t="s">
        <v>19</v>
      </c>
      <c r="D44" s="105">
        <v>12000</v>
      </c>
      <c r="E44" s="105">
        <v>12000</v>
      </c>
      <c r="F44" s="106">
        <f t="shared" si="15"/>
        <v>1306.3779999999999</v>
      </c>
      <c r="G44" s="105">
        <v>1306.3779999999999</v>
      </c>
      <c r="H44" s="105">
        <v>1300</v>
      </c>
      <c r="I44" s="105">
        <f t="shared" si="3"/>
        <v>6.3779999999999291</v>
      </c>
      <c r="J44" s="166">
        <f t="shared" si="4"/>
        <v>100.4906153846154</v>
      </c>
      <c r="K44" s="166">
        <f>F44/E44*100</f>
        <v>10.886483333333333</v>
      </c>
      <c r="L44" s="106">
        <v>3396.0749999999998</v>
      </c>
      <c r="M44" s="107">
        <f>F44-L44</f>
        <v>-2089.6970000000001</v>
      </c>
      <c r="N44" s="108">
        <f>F44/L44*100</f>
        <v>38.467289444432176</v>
      </c>
      <c r="O44" s="71">
        <v>3831.8429999999998</v>
      </c>
    </row>
    <row r="45" spans="1:18" s="71" customFormat="1" ht="23.25" x14ac:dyDescent="0.25">
      <c r="A45" s="67">
        <f t="shared" ref="A45:A51" si="16">A44+1</f>
        <v>17</v>
      </c>
      <c r="B45" s="76" t="s">
        <v>53</v>
      </c>
      <c r="C45" s="68" t="s">
        <v>15</v>
      </c>
      <c r="D45" s="105">
        <v>590.10500000000002</v>
      </c>
      <c r="E45" s="105">
        <v>590.10500000000002</v>
      </c>
      <c r="F45" s="106">
        <f t="shared" si="15"/>
        <v>41.896999999999998</v>
      </c>
      <c r="G45" s="105">
        <v>41.896999999999998</v>
      </c>
      <c r="H45" s="105">
        <v>40.360999999999997</v>
      </c>
      <c r="I45" s="105">
        <f t="shared" si="3"/>
        <v>1.5360000000000014</v>
      </c>
      <c r="J45" s="166">
        <f t="shared" si="4"/>
        <v>103.80565397289463</v>
      </c>
      <c r="K45" s="166">
        <f>F45/E45*100</f>
        <v>7.0999228950779942</v>
      </c>
      <c r="L45" s="106">
        <v>22.706</v>
      </c>
      <c r="M45" s="107">
        <f>F45-L45</f>
        <v>19.190999999999999</v>
      </c>
      <c r="N45" s="108">
        <f>F45/L45*100</f>
        <v>184.51951026160486</v>
      </c>
      <c r="O45" s="70">
        <f>100-N45</f>
        <v>-84.519510261604864</v>
      </c>
    </row>
    <row r="46" spans="1:18" s="71" customFormat="1" ht="78" x14ac:dyDescent="0.25">
      <c r="A46" s="67">
        <f t="shared" si="16"/>
        <v>18</v>
      </c>
      <c r="B46" s="76" t="s">
        <v>91</v>
      </c>
      <c r="C46" s="68" t="s">
        <v>90</v>
      </c>
      <c r="D46" s="105">
        <v>31</v>
      </c>
      <c r="E46" s="105">
        <v>31</v>
      </c>
      <c r="F46" s="106">
        <f t="shared" si="15"/>
        <v>0.56399999999999995</v>
      </c>
      <c r="G46" s="105">
        <v>0.56399999999999995</v>
      </c>
      <c r="H46" s="105">
        <v>0.56000000000000005</v>
      </c>
      <c r="I46" s="105">
        <f t="shared" si="3"/>
        <v>3.9999999999998925E-3</v>
      </c>
      <c r="J46" s="166">
        <f t="shared" si="4"/>
        <v>100.71428571428569</v>
      </c>
      <c r="K46" s="166">
        <f>F46/E46*100</f>
        <v>1.8193548387096772</v>
      </c>
      <c r="L46" s="106">
        <v>2.472</v>
      </c>
      <c r="M46" s="107">
        <f>F46-L46</f>
        <v>-1.9079999999999999</v>
      </c>
      <c r="N46" s="108">
        <f>F46/L46*100</f>
        <v>22.815533980582522</v>
      </c>
    </row>
    <row r="47" spans="1:18" s="71" customFormat="1" ht="23.25" x14ac:dyDescent="0.25">
      <c r="A47" s="67">
        <f t="shared" si="16"/>
        <v>19</v>
      </c>
      <c r="B47" s="94" t="s">
        <v>60</v>
      </c>
      <c r="C47" s="32" t="s">
        <v>61</v>
      </c>
      <c r="D47" s="105">
        <v>500</v>
      </c>
      <c r="E47" s="105">
        <v>500</v>
      </c>
      <c r="F47" s="106">
        <f t="shared" si="15"/>
        <v>0</v>
      </c>
      <c r="G47" s="105">
        <v>0</v>
      </c>
      <c r="H47" s="105">
        <v>0</v>
      </c>
      <c r="I47" s="105">
        <f t="shared" si="3"/>
        <v>0</v>
      </c>
      <c r="J47" s="166"/>
      <c r="K47" s="166">
        <f>F47/E47*100</f>
        <v>0</v>
      </c>
      <c r="L47" s="106">
        <v>0</v>
      </c>
      <c r="M47" s="107">
        <f>F47-L47</f>
        <v>0</v>
      </c>
      <c r="N47" s="108"/>
    </row>
    <row r="48" spans="1:18" s="71" customFormat="1" ht="23.25" x14ac:dyDescent="0.25">
      <c r="A48" s="67">
        <f t="shared" si="16"/>
        <v>20</v>
      </c>
      <c r="B48" s="76" t="s">
        <v>8</v>
      </c>
      <c r="C48" s="68" t="s">
        <v>20</v>
      </c>
      <c r="D48" s="105">
        <v>1700</v>
      </c>
      <c r="E48" s="105">
        <v>1700</v>
      </c>
      <c r="F48" s="106">
        <f t="shared" si="15"/>
        <v>1390.5530000000001</v>
      </c>
      <c r="G48" s="105">
        <v>1390.5530000000001</v>
      </c>
      <c r="H48" s="105">
        <v>1300</v>
      </c>
      <c r="I48" s="105">
        <f t="shared" si="3"/>
        <v>90.553000000000111</v>
      </c>
      <c r="J48" s="166">
        <f t="shared" si="4"/>
        <v>106.9656153846154</v>
      </c>
      <c r="K48" s="166">
        <f>F48/E48*100</f>
        <v>81.797235294117655</v>
      </c>
      <c r="L48" s="106">
        <v>255.631</v>
      </c>
      <c r="M48" s="107">
        <f>F48-L48</f>
        <v>1134.922</v>
      </c>
      <c r="N48" s="108">
        <f>F48/L48*100</f>
        <v>543.96884571902478</v>
      </c>
      <c r="R48" s="71">
        <v>246438.04</v>
      </c>
    </row>
    <row r="49" spans="1:21" s="71" customFormat="1" ht="136.5" x14ac:dyDescent="0.25">
      <c r="A49" s="67">
        <f t="shared" si="16"/>
        <v>21</v>
      </c>
      <c r="B49" s="76" t="s">
        <v>52</v>
      </c>
      <c r="C49" s="68" t="s">
        <v>46</v>
      </c>
      <c r="D49" s="105">
        <v>2500</v>
      </c>
      <c r="E49" s="105">
        <v>2500</v>
      </c>
      <c r="F49" s="106">
        <f t="shared" si="15"/>
        <v>126.11199999999999</v>
      </c>
      <c r="G49" s="105">
        <v>126.11199999999999</v>
      </c>
      <c r="H49" s="105">
        <v>126</v>
      </c>
      <c r="I49" s="105">
        <f t="shared" si="3"/>
        <v>0.11199999999999477</v>
      </c>
      <c r="J49" s="166">
        <f t="shared" si="4"/>
        <v>100.08888888888889</v>
      </c>
      <c r="K49" s="166">
        <f>F49/E49*100</f>
        <v>5.0444800000000001</v>
      </c>
      <c r="L49" s="106">
        <v>1130.5809999999999</v>
      </c>
      <c r="M49" s="107">
        <f>F49-L49</f>
        <v>-1004.4689999999999</v>
      </c>
      <c r="N49" s="108">
        <f>F49/L49*100</f>
        <v>11.154618731431007</v>
      </c>
    </row>
    <row r="50" spans="1:21" s="71" customFormat="1" ht="78" x14ac:dyDescent="0.25">
      <c r="A50" s="67">
        <f t="shared" si="16"/>
        <v>22</v>
      </c>
      <c r="B50" s="76" t="s">
        <v>117</v>
      </c>
      <c r="C50" s="68" t="s">
        <v>116</v>
      </c>
      <c r="D50" s="105">
        <v>0.25</v>
      </c>
      <c r="E50" s="105">
        <v>0.25</v>
      </c>
      <c r="F50" s="106">
        <f t="shared" si="15"/>
        <v>0</v>
      </c>
      <c r="G50" s="105">
        <v>0</v>
      </c>
      <c r="H50" s="105">
        <v>0</v>
      </c>
      <c r="I50" s="105">
        <f t="shared" si="3"/>
        <v>0</v>
      </c>
      <c r="J50" s="166"/>
      <c r="K50" s="166">
        <f>F50/E50*100</f>
        <v>0</v>
      </c>
      <c r="L50" s="106">
        <v>0</v>
      </c>
      <c r="M50" s="107">
        <f>F50-L50</f>
        <v>0</v>
      </c>
      <c r="N50" s="108"/>
      <c r="P50" s="69">
        <f>F52-F48</f>
        <v>425355.28700000007</v>
      </c>
      <c r="Q50" s="69">
        <f>L52-L48</f>
        <v>409197.19599999988</v>
      </c>
      <c r="R50" s="70">
        <f>P50/Q50</f>
        <v>1.0394872964867534</v>
      </c>
    </row>
    <row r="51" spans="1:21" s="71" customFormat="1" ht="39" x14ac:dyDescent="0.25">
      <c r="A51" s="67">
        <f t="shared" si="16"/>
        <v>23</v>
      </c>
      <c r="B51" s="76" t="s">
        <v>81</v>
      </c>
      <c r="C51" s="68" t="s">
        <v>80</v>
      </c>
      <c r="D51" s="105">
        <v>0.25</v>
      </c>
      <c r="E51" s="105">
        <v>0.25</v>
      </c>
      <c r="F51" s="106">
        <f t="shared" si="15"/>
        <v>0</v>
      </c>
      <c r="G51" s="105">
        <v>0</v>
      </c>
      <c r="H51" s="105">
        <v>0</v>
      </c>
      <c r="I51" s="105">
        <f t="shared" si="3"/>
        <v>0</v>
      </c>
      <c r="J51" s="166"/>
      <c r="K51" s="166">
        <f>F51/E51*100</f>
        <v>0</v>
      </c>
      <c r="L51" s="106">
        <v>0</v>
      </c>
      <c r="M51" s="107">
        <f>F51-L51</f>
        <v>0</v>
      </c>
      <c r="N51" s="108"/>
    </row>
    <row r="52" spans="1:21" s="81" customFormat="1" ht="28.5" customHeight="1" x14ac:dyDescent="0.3">
      <c r="A52" s="202" t="s">
        <v>150</v>
      </c>
      <c r="B52" s="203"/>
      <c r="C52" s="204"/>
      <c r="D52" s="78">
        <f>D7+D10+D11+D16+D24+D30+D31+D32+D33+D34+D35+D36+D39+D44+D45+D46+D47+D48+D49+D51+D50+D38+D37</f>
        <v>5219750.3770000003</v>
      </c>
      <c r="E52" s="78">
        <f>E7+E10+E11+E16+E24+E30+E31+E32+E33+E34+E35+E36+E39+E44+E45+E46+E47+E48+E49+E51+E50+E38+E37</f>
        <v>5219750.3770000003</v>
      </c>
      <c r="F52" s="78">
        <f t="shared" si="15"/>
        <v>426745.84000000008</v>
      </c>
      <c r="G52" s="78">
        <f>G7+G10+G11+G16+G24+G30+G31+G32+G33+G34+G35+G36+G39+G44+G45+G46+G47+G48+G49+G51+G50+G38+G37+G23</f>
        <v>426745.84000000008</v>
      </c>
      <c r="H52" s="78">
        <f>H7+H10+H11+H16+H24+H30+H31+H32+H33+H34+H35+H36+H39+H44+H45+H46+H47+H48+H49+H51+H50+H38+H37</f>
        <v>373393.78899999999</v>
      </c>
      <c r="I52" s="78">
        <f t="shared" si="3"/>
        <v>53352.051000000094</v>
      </c>
      <c r="J52" s="168">
        <f t="shared" si="4"/>
        <v>114.28841415463398</v>
      </c>
      <c r="K52" s="168">
        <f>F52/E52*100</f>
        <v>8.1755986240335901</v>
      </c>
      <c r="L52" s="78">
        <f>L7+L10+L11+L16+L24+L30+L31+L32+L33+L34+L35+L36+L39+L44+L45+L46+L47+L48+L49+L51+L50+L38+L23</f>
        <v>409452.82699999987</v>
      </c>
      <c r="M52" s="79">
        <f>F52-L52</f>
        <v>17293.01300000021</v>
      </c>
      <c r="N52" s="80">
        <f>F52/L52*100</f>
        <v>104.22344452392809</v>
      </c>
      <c r="O52" s="82">
        <v>409452.82699999987</v>
      </c>
      <c r="P52" s="82">
        <f>O52-L52</f>
        <v>0</v>
      </c>
      <c r="S52" s="82" t="e">
        <f>#REF!-#REF!-#REF!</f>
        <v>#REF!</v>
      </c>
      <c r="U52" s="81">
        <v>294547.38299999997</v>
      </c>
    </row>
    <row r="53" spans="1:21" s="81" customFormat="1" ht="50.25" customHeight="1" x14ac:dyDescent="0.3">
      <c r="A53" s="202" t="s">
        <v>169</v>
      </c>
      <c r="B53" s="203"/>
      <c r="C53" s="204"/>
      <c r="D53" s="78">
        <f>D52</f>
        <v>5219750.3770000003</v>
      </c>
      <c r="E53" s="78">
        <f>E52</f>
        <v>5219750.3770000003</v>
      </c>
      <c r="F53" s="78">
        <f t="shared" si="15"/>
        <v>426745.84000000008</v>
      </c>
      <c r="G53" s="78">
        <f>G52</f>
        <v>426745.84000000008</v>
      </c>
      <c r="H53" s="78">
        <f>H52</f>
        <v>373393.78899999999</v>
      </c>
      <c r="I53" s="78">
        <f t="shared" si="3"/>
        <v>53352.051000000094</v>
      </c>
      <c r="J53" s="168">
        <f t="shared" si="4"/>
        <v>114.28841415463398</v>
      </c>
      <c r="K53" s="168">
        <f>F53/E53*100</f>
        <v>8.1755986240335901</v>
      </c>
      <c r="L53" s="78">
        <f>L52-L8</f>
        <v>342011.45699999988</v>
      </c>
      <c r="M53" s="79">
        <f>F53-L53</f>
        <v>84734.383000000205</v>
      </c>
      <c r="N53" s="80">
        <f>F53/L53*100</f>
        <v>124.77530540738589</v>
      </c>
      <c r="O53" s="82"/>
      <c r="P53" s="82"/>
      <c r="S53" s="82"/>
    </row>
    <row r="54" spans="1:21" s="9" customFormat="1" ht="23.25" x14ac:dyDescent="0.25">
      <c r="A54" s="23">
        <v>1</v>
      </c>
      <c r="B54" s="53" t="s">
        <v>136</v>
      </c>
      <c r="C54" s="24" t="s">
        <v>54</v>
      </c>
      <c r="D54" s="113">
        <v>879086.1</v>
      </c>
      <c r="E54" s="113">
        <v>879086.1</v>
      </c>
      <c r="F54" s="106">
        <f t="shared" si="15"/>
        <v>63808.4</v>
      </c>
      <c r="G54" s="105">
        <v>63808.4</v>
      </c>
      <c r="H54" s="105">
        <v>63808.4</v>
      </c>
      <c r="I54" s="105">
        <f t="shared" si="3"/>
        <v>0</v>
      </c>
      <c r="J54" s="166">
        <f t="shared" si="4"/>
        <v>100</v>
      </c>
      <c r="K54" s="166">
        <f>F54/E54*100</f>
        <v>7.2584926550425495</v>
      </c>
      <c r="L54" s="106">
        <v>58102.400000000001</v>
      </c>
      <c r="M54" s="107">
        <f>F54-L54</f>
        <v>5706</v>
      </c>
      <c r="N54" s="108">
        <f>F54/L54*100</f>
        <v>109.82059260891117</v>
      </c>
      <c r="O54" s="37"/>
      <c r="P54" s="37"/>
      <c r="Q54" s="37"/>
      <c r="R54" s="39"/>
    </row>
    <row r="55" spans="1:21" s="9" customFormat="1" ht="39" x14ac:dyDescent="0.25">
      <c r="A55" s="23">
        <f>A54+1</f>
        <v>2</v>
      </c>
      <c r="B55" s="155" t="s">
        <v>137</v>
      </c>
      <c r="C55" s="130" t="s">
        <v>113</v>
      </c>
      <c r="D55" s="113">
        <v>23435.05</v>
      </c>
      <c r="E55" s="113">
        <v>23435.05</v>
      </c>
      <c r="F55" s="106">
        <f t="shared" si="15"/>
        <v>1701.0619999999999</v>
      </c>
      <c r="G55" s="105">
        <v>1701.0619999999999</v>
      </c>
      <c r="H55" s="105">
        <v>1701.0619999999999</v>
      </c>
      <c r="I55" s="105">
        <f t="shared" si="3"/>
        <v>0</v>
      </c>
      <c r="J55" s="166">
        <f t="shared" si="4"/>
        <v>100</v>
      </c>
      <c r="K55" s="166">
        <f>F55/E55*100</f>
        <v>7.2586233014224417</v>
      </c>
      <c r="L55" s="106">
        <v>1367.232</v>
      </c>
      <c r="M55" s="107">
        <f>F55-L55</f>
        <v>333.82999999999993</v>
      </c>
      <c r="N55" s="108">
        <f>F55/L55*100</f>
        <v>124.41648527828488</v>
      </c>
    </row>
    <row r="56" spans="1:21" s="9" customFormat="1" ht="58.5" x14ac:dyDescent="0.25">
      <c r="A56" s="23">
        <f t="shared" ref="A56:A57" si="17">A55+1</f>
        <v>3</v>
      </c>
      <c r="B56" s="155" t="s">
        <v>138</v>
      </c>
      <c r="C56" s="130">
        <v>41051200</v>
      </c>
      <c r="D56" s="113"/>
      <c r="E56" s="113"/>
      <c r="F56" s="106">
        <f t="shared" si="15"/>
        <v>0</v>
      </c>
      <c r="G56" s="105">
        <v>0</v>
      </c>
      <c r="H56" s="105">
        <v>0</v>
      </c>
      <c r="I56" s="105">
        <f t="shared" si="3"/>
        <v>0</v>
      </c>
      <c r="J56" s="166"/>
      <c r="K56" s="166"/>
      <c r="L56" s="106">
        <v>217.81800000000001</v>
      </c>
      <c r="M56" s="107">
        <f>F56-L56</f>
        <v>-217.81800000000001</v>
      </c>
      <c r="N56" s="108">
        <f>F56/L56*100</f>
        <v>0</v>
      </c>
    </row>
    <row r="57" spans="1:21" s="9" customFormat="1" ht="23.25" x14ac:dyDescent="0.25">
      <c r="A57" s="23">
        <f t="shared" si="17"/>
        <v>4</v>
      </c>
      <c r="B57" s="156" t="s">
        <v>139</v>
      </c>
      <c r="C57" s="130" t="s">
        <v>105</v>
      </c>
      <c r="D57" s="113">
        <f>SUM(D58:D61)</f>
        <v>1982.317</v>
      </c>
      <c r="E57" s="113">
        <f>SUM(E58:E61)</f>
        <v>1982.317</v>
      </c>
      <c r="F57" s="106">
        <f t="shared" si="15"/>
        <v>0</v>
      </c>
      <c r="G57" s="105">
        <f>SUM(G58:G61)</f>
        <v>0</v>
      </c>
      <c r="H57" s="105">
        <f>SUM(H58:H61)</f>
        <v>71.801000000000002</v>
      </c>
      <c r="I57" s="105">
        <f t="shared" si="3"/>
        <v>-71.801000000000002</v>
      </c>
      <c r="J57" s="166">
        <f t="shared" si="4"/>
        <v>0</v>
      </c>
      <c r="K57" s="166">
        <f>F57/E57*100</f>
        <v>0</v>
      </c>
      <c r="L57" s="106">
        <f>SUM(L58:L61)</f>
        <v>0</v>
      </c>
      <c r="M57" s="107">
        <f>F57-L57</f>
        <v>0</v>
      </c>
      <c r="N57" s="108"/>
      <c r="O57" s="106"/>
      <c r="P57" s="106"/>
    </row>
    <row r="58" spans="1:21" s="36" customFormat="1" ht="39" x14ac:dyDescent="0.25">
      <c r="A58" s="35" t="s">
        <v>114</v>
      </c>
      <c r="B58" s="157" t="s">
        <v>140</v>
      </c>
      <c r="C58" s="93"/>
      <c r="D58" s="114">
        <v>105</v>
      </c>
      <c r="E58" s="114">
        <v>105</v>
      </c>
      <c r="F58" s="110">
        <f t="shared" si="15"/>
        <v>0</v>
      </c>
      <c r="G58" s="109">
        <v>0</v>
      </c>
      <c r="H58" s="109">
        <v>7.7519999999999998</v>
      </c>
      <c r="I58" s="109">
        <f t="shared" si="3"/>
        <v>-7.7519999999999998</v>
      </c>
      <c r="J58" s="167">
        <f t="shared" si="4"/>
        <v>0</v>
      </c>
      <c r="K58" s="167">
        <f>F58/E58*100</f>
        <v>0</v>
      </c>
      <c r="L58" s="110">
        <v>0</v>
      </c>
      <c r="M58" s="111">
        <f>F58-L58</f>
        <v>0</v>
      </c>
      <c r="N58" s="112"/>
    </row>
    <row r="59" spans="1:21" s="36" customFormat="1" ht="39" x14ac:dyDescent="0.25">
      <c r="A59" s="35" t="s">
        <v>115</v>
      </c>
      <c r="B59" s="157" t="s">
        <v>141</v>
      </c>
      <c r="C59" s="93"/>
      <c r="D59" s="114">
        <v>1246.7</v>
      </c>
      <c r="E59" s="114">
        <v>1246.7</v>
      </c>
      <c r="F59" s="110">
        <f t="shared" si="15"/>
        <v>0</v>
      </c>
      <c r="G59" s="109">
        <v>0</v>
      </c>
      <c r="H59" s="109">
        <v>15.337</v>
      </c>
      <c r="I59" s="109">
        <f t="shared" si="3"/>
        <v>-15.337</v>
      </c>
      <c r="J59" s="167">
        <f t="shared" si="4"/>
        <v>0</v>
      </c>
      <c r="K59" s="167">
        <f>F59/E59*100</f>
        <v>0</v>
      </c>
      <c r="L59" s="110">
        <v>0</v>
      </c>
      <c r="M59" s="111">
        <f>F59-L59</f>
        <v>0</v>
      </c>
      <c r="N59" s="112"/>
    </row>
    <row r="60" spans="1:21" s="36" customFormat="1" ht="78" x14ac:dyDescent="0.25">
      <c r="A60" s="35" t="s">
        <v>172</v>
      </c>
      <c r="B60" s="157" t="s">
        <v>142</v>
      </c>
      <c r="C60" s="93"/>
      <c r="D60" s="114">
        <v>292.3</v>
      </c>
      <c r="E60" s="114">
        <v>292.3</v>
      </c>
      <c r="F60" s="110">
        <f t="shared" si="15"/>
        <v>0</v>
      </c>
      <c r="G60" s="109">
        <v>0</v>
      </c>
      <c r="H60" s="109">
        <v>48.712000000000003</v>
      </c>
      <c r="I60" s="109">
        <f t="shared" si="3"/>
        <v>-48.712000000000003</v>
      </c>
      <c r="J60" s="167">
        <f t="shared" si="4"/>
        <v>0</v>
      </c>
      <c r="K60" s="167">
        <f>F60/E60*100</f>
        <v>0</v>
      </c>
      <c r="L60" s="110">
        <v>0</v>
      </c>
      <c r="M60" s="111">
        <f>F60-L60</f>
        <v>0</v>
      </c>
      <c r="N60" s="112"/>
    </row>
    <row r="61" spans="1:21" s="36" customFormat="1" ht="58.5" x14ac:dyDescent="0.25">
      <c r="A61" s="35" t="s">
        <v>171</v>
      </c>
      <c r="B61" s="157" t="s">
        <v>153</v>
      </c>
      <c r="C61" s="93"/>
      <c r="D61" s="114">
        <v>338.31700000000001</v>
      </c>
      <c r="E61" s="114">
        <v>338.31700000000001</v>
      </c>
      <c r="F61" s="110">
        <f t="shared" si="15"/>
        <v>0</v>
      </c>
      <c r="G61" s="109">
        <v>0</v>
      </c>
      <c r="H61" s="109">
        <v>0</v>
      </c>
      <c r="I61" s="109">
        <f t="shared" si="3"/>
        <v>0</v>
      </c>
      <c r="J61" s="167"/>
      <c r="K61" s="167">
        <f>F61/E61*100</f>
        <v>0</v>
      </c>
      <c r="L61" s="110">
        <v>0</v>
      </c>
      <c r="M61" s="111">
        <f>F61-L61</f>
        <v>0</v>
      </c>
      <c r="N61" s="112"/>
    </row>
    <row r="62" spans="1:21" s="43" customFormat="1" ht="37.5" customHeight="1" x14ac:dyDescent="0.3">
      <c r="A62" s="40"/>
      <c r="B62" s="44" t="s">
        <v>27</v>
      </c>
      <c r="C62" s="41"/>
      <c r="D62" s="42">
        <f>D66+D65+D64</f>
        <v>904503.46699999995</v>
      </c>
      <c r="E62" s="42">
        <f>E66+E65+E64</f>
        <v>904503.46699999995</v>
      </c>
      <c r="F62" s="42">
        <f t="shared" si="15"/>
        <v>65509.462</v>
      </c>
      <c r="G62" s="42">
        <f t="shared" ref="G62" si="18">G66+G65+G64</f>
        <v>65509.462</v>
      </c>
      <c r="H62" s="42">
        <f>H66+H65+H64</f>
        <v>65581.263000000006</v>
      </c>
      <c r="I62" s="42">
        <f t="shared" si="3"/>
        <v>-71.801000000006752</v>
      </c>
      <c r="J62" s="169">
        <f t="shared" si="4"/>
        <v>99.890515984725695</v>
      </c>
      <c r="K62" s="169">
        <f>F62/E62*100</f>
        <v>7.2425882697031163</v>
      </c>
      <c r="L62" s="42">
        <f>L66+L65</f>
        <v>59687.450000000004</v>
      </c>
      <c r="M62" s="79">
        <f>F62-L62</f>
        <v>5822.0119999999952</v>
      </c>
      <c r="N62" s="80">
        <f>F62/L62*100</f>
        <v>109.75416440139425</v>
      </c>
    </row>
    <row r="63" spans="1:21" s="12" customFormat="1" ht="23.25" x14ac:dyDescent="0.25">
      <c r="A63" s="11"/>
      <c r="B63" s="153" t="s">
        <v>92</v>
      </c>
      <c r="C63" s="10"/>
      <c r="D63" s="115"/>
      <c r="E63" s="115"/>
      <c r="F63" s="116"/>
      <c r="G63" s="115"/>
      <c r="H63" s="115"/>
      <c r="I63" s="115"/>
      <c r="J63" s="170"/>
      <c r="K63" s="170"/>
      <c r="L63" s="116"/>
      <c r="M63" s="83"/>
      <c r="N63" s="84"/>
    </row>
    <row r="64" spans="1:21" s="12" customFormat="1" ht="22.5" hidden="1" x14ac:dyDescent="0.25">
      <c r="A64" s="11"/>
      <c r="B64" s="142" t="s">
        <v>135</v>
      </c>
      <c r="C64" s="25"/>
      <c r="D64" s="49"/>
      <c r="E64" s="49"/>
      <c r="F64" s="42">
        <f>SUM(G64:G64)</f>
        <v>0</v>
      </c>
      <c r="G64" s="49"/>
      <c r="H64" s="49"/>
      <c r="I64" s="49"/>
      <c r="J64" s="164"/>
      <c r="K64" s="164"/>
      <c r="L64" s="42"/>
      <c r="M64" s="83"/>
      <c r="N64" s="84"/>
    </row>
    <row r="65" spans="1:19" s="12" customFormat="1" ht="22.5" hidden="1" x14ac:dyDescent="0.25">
      <c r="A65" s="11"/>
      <c r="B65" s="142" t="s">
        <v>106</v>
      </c>
      <c r="C65" s="25"/>
      <c r="D65" s="49"/>
      <c r="E65" s="49"/>
      <c r="F65" s="42">
        <f>SUM(G65:G65)</f>
        <v>0</v>
      </c>
      <c r="G65" s="49"/>
      <c r="H65" s="49"/>
      <c r="I65" s="49"/>
      <c r="J65" s="164"/>
      <c r="K65" s="164"/>
      <c r="L65" s="42"/>
      <c r="M65" s="83"/>
      <c r="N65" s="84"/>
    </row>
    <row r="66" spans="1:19" s="12" customFormat="1" ht="33.75" customHeight="1" x14ac:dyDescent="0.25">
      <c r="A66" s="11"/>
      <c r="B66" s="142" t="s">
        <v>69</v>
      </c>
      <c r="C66" s="25"/>
      <c r="D66" s="49">
        <f>D67+D68</f>
        <v>904503.46699999995</v>
      </c>
      <c r="E66" s="49">
        <f>E67+E68</f>
        <v>904503.46699999995</v>
      </c>
      <c r="F66" s="42">
        <f>SUM(G66:G66)</f>
        <v>65509.462</v>
      </c>
      <c r="G66" s="49">
        <f>G67+G68</f>
        <v>65509.462</v>
      </c>
      <c r="H66" s="49">
        <f>H67+H68</f>
        <v>65581.263000000006</v>
      </c>
      <c r="I66" s="49">
        <f t="shared" si="3"/>
        <v>-71.801000000006752</v>
      </c>
      <c r="J66" s="164">
        <f t="shared" si="4"/>
        <v>99.890515984725695</v>
      </c>
      <c r="K66" s="164">
        <f>F66/E66*100</f>
        <v>7.2425882697031163</v>
      </c>
      <c r="L66" s="42">
        <f>L67+L68</f>
        <v>59687.450000000004</v>
      </c>
      <c r="M66" s="83">
        <f>F66-L66</f>
        <v>5822.0119999999952</v>
      </c>
      <c r="N66" s="84">
        <f>F66/L66*100</f>
        <v>109.75416440139425</v>
      </c>
    </row>
    <row r="67" spans="1:19" s="7" customFormat="1" ht="33.75" customHeight="1" x14ac:dyDescent="0.25">
      <c r="A67" s="13"/>
      <c r="B67" s="16" t="s">
        <v>96</v>
      </c>
      <c r="C67" s="16"/>
      <c r="D67" s="114">
        <f>D54</f>
        <v>879086.1</v>
      </c>
      <c r="E67" s="114">
        <f>E54</f>
        <v>879086.1</v>
      </c>
      <c r="F67" s="117">
        <f>SUM(G67:G67)</f>
        <v>63808.4</v>
      </c>
      <c r="G67" s="114">
        <f>G54</f>
        <v>63808.4</v>
      </c>
      <c r="H67" s="114">
        <f>H54</f>
        <v>63808.4</v>
      </c>
      <c r="I67" s="114">
        <f t="shared" si="3"/>
        <v>0</v>
      </c>
      <c r="J67" s="171">
        <f t="shared" si="4"/>
        <v>100</v>
      </c>
      <c r="K67" s="171">
        <f>F67/E67*100</f>
        <v>7.2584926550425495</v>
      </c>
      <c r="L67" s="117">
        <f>L54</f>
        <v>58102.400000000001</v>
      </c>
      <c r="M67" s="111">
        <f>F67-L67</f>
        <v>5706</v>
      </c>
      <c r="N67" s="112">
        <f>F67/L67*100</f>
        <v>109.82059260891117</v>
      </c>
    </row>
    <row r="68" spans="1:19" s="7" customFormat="1" ht="33.75" customHeight="1" x14ac:dyDescent="0.25">
      <c r="A68" s="13"/>
      <c r="B68" s="154" t="s">
        <v>95</v>
      </c>
      <c r="C68" s="16"/>
      <c r="D68" s="114">
        <f>D55+D57</f>
        <v>25417.366999999998</v>
      </c>
      <c r="E68" s="114">
        <f>E55+E57</f>
        <v>25417.366999999998</v>
      </c>
      <c r="F68" s="117">
        <f>SUM(G68:G68)</f>
        <v>1701.0619999999999</v>
      </c>
      <c r="G68" s="114">
        <f>G55+G57</f>
        <v>1701.0619999999999</v>
      </c>
      <c r="H68" s="114">
        <f>H55+H57</f>
        <v>1772.8629999999998</v>
      </c>
      <c r="I68" s="114">
        <f t="shared" si="3"/>
        <v>-71.800999999999931</v>
      </c>
      <c r="J68" s="171">
        <f t="shared" si="4"/>
        <v>95.949997264312032</v>
      </c>
      <c r="K68" s="171">
        <f>F68/E68*100</f>
        <v>6.6925185445054156</v>
      </c>
      <c r="L68" s="117">
        <f>L55+L57+L56</f>
        <v>1585.05</v>
      </c>
      <c r="M68" s="111">
        <f>F68-L68</f>
        <v>116.01199999999994</v>
      </c>
      <c r="N68" s="112">
        <f>F68/L68*100</f>
        <v>107.31913819753321</v>
      </c>
    </row>
    <row r="69" spans="1:19" s="7" customFormat="1" ht="23.25" x14ac:dyDescent="0.25">
      <c r="A69" s="13"/>
      <c r="B69" s="38"/>
      <c r="C69" s="16"/>
      <c r="D69" s="114"/>
      <c r="E69" s="114"/>
      <c r="F69" s="117"/>
      <c r="G69" s="114"/>
      <c r="H69" s="114"/>
      <c r="I69" s="114"/>
      <c r="J69" s="171"/>
      <c r="K69" s="171"/>
      <c r="L69" s="117"/>
      <c r="M69" s="111"/>
      <c r="N69" s="112"/>
    </row>
    <row r="70" spans="1:19" s="139" customFormat="1" ht="36" customHeight="1" x14ac:dyDescent="0.3">
      <c r="A70" s="132"/>
      <c r="B70" s="133" t="s">
        <v>28</v>
      </c>
      <c r="C70" s="134"/>
      <c r="D70" s="135">
        <f>D62+D52</f>
        <v>6124253.8440000005</v>
      </c>
      <c r="E70" s="135">
        <f>E62+E52</f>
        <v>6124253.8440000005</v>
      </c>
      <c r="F70" s="135">
        <f>SUM(G70:G70)</f>
        <v>492255.30200000008</v>
      </c>
      <c r="G70" s="135">
        <f>G62+G52</f>
        <v>492255.30200000008</v>
      </c>
      <c r="H70" s="135">
        <f>H62+H52</f>
        <v>438975.05200000003</v>
      </c>
      <c r="I70" s="135">
        <f t="shared" si="3"/>
        <v>53280.250000000058</v>
      </c>
      <c r="J70" s="172">
        <f t="shared" si="4"/>
        <v>112.13742096669313</v>
      </c>
      <c r="K70" s="172">
        <f>F70/E70*100</f>
        <v>8.0378004331461224</v>
      </c>
      <c r="L70" s="135">
        <f>L62+L52</f>
        <v>469140.27699999989</v>
      </c>
      <c r="M70" s="136">
        <f>F70-L70</f>
        <v>23115.025000000198</v>
      </c>
      <c r="N70" s="137">
        <f>F70/L70*100</f>
        <v>104.92710307198804</v>
      </c>
      <c r="O70" s="135">
        <v>469140.27699999989</v>
      </c>
      <c r="P70" s="138">
        <f>O70-L70</f>
        <v>0</v>
      </c>
      <c r="S70" s="138"/>
    </row>
    <row r="71" spans="1:19" s="139" customFormat="1" ht="68.25" customHeight="1" x14ac:dyDescent="0.3">
      <c r="A71" s="132"/>
      <c r="B71" s="133" t="s">
        <v>173</v>
      </c>
      <c r="C71" s="134"/>
      <c r="D71" s="135">
        <f>D70</f>
        <v>6124253.8440000005</v>
      </c>
      <c r="E71" s="135">
        <f>E70</f>
        <v>6124253.8440000005</v>
      </c>
      <c r="F71" s="135">
        <f>SUM(G71:G71)</f>
        <v>492255.30200000008</v>
      </c>
      <c r="G71" s="135">
        <f>G70</f>
        <v>492255.30200000008</v>
      </c>
      <c r="H71" s="135">
        <f>H70</f>
        <v>438975.05200000003</v>
      </c>
      <c r="I71" s="135">
        <f t="shared" si="3"/>
        <v>53280.250000000058</v>
      </c>
      <c r="J71" s="172">
        <f t="shared" si="4"/>
        <v>112.13742096669313</v>
      </c>
      <c r="K71" s="172">
        <f>F71/E71*100</f>
        <v>8.0378004331461224</v>
      </c>
      <c r="L71" s="135">
        <f>L62+L53</f>
        <v>401698.90699999989</v>
      </c>
      <c r="M71" s="136">
        <f>F71-L71</f>
        <v>90556.395000000193</v>
      </c>
      <c r="N71" s="137">
        <f>F71/L71*100</f>
        <v>122.54335110750007</v>
      </c>
      <c r="O71" s="135"/>
      <c r="P71" s="138"/>
      <c r="S71" s="138"/>
    </row>
    <row r="72" spans="1:19" s="9" customFormat="1" ht="20.25" x14ac:dyDescent="0.25">
      <c r="A72" s="205" t="s">
        <v>9</v>
      </c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7"/>
    </row>
    <row r="73" spans="1:19" s="54" customFormat="1" ht="39.75" customHeight="1" x14ac:dyDescent="0.3">
      <c r="A73" s="23">
        <v>1</v>
      </c>
      <c r="B73" s="53" t="s">
        <v>12</v>
      </c>
      <c r="C73" s="24" t="s">
        <v>21</v>
      </c>
      <c r="D73" s="113">
        <f>D74+D75</f>
        <v>88942.407999999996</v>
      </c>
      <c r="E73" s="113">
        <f>E74+E75</f>
        <v>88942.407999999996</v>
      </c>
      <c r="F73" s="106">
        <f t="shared" ref="F73:F90" si="19">SUM(G73:G73)</f>
        <v>9018.42</v>
      </c>
      <c r="G73" s="105">
        <f t="shared" ref="G73" si="20">G74+G75</f>
        <v>9018.42</v>
      </c>
      <c r="H73" s="105">
        <f>H74+H75</f>
        <v>7411.8670000000002</v>
      </c>
      <c r="I73" s="105">
        <f t="shared" ref="I73:I92" si="21">F73-H73</f>
        <v>1606.5529999999999</v>
      </c>
      <c r="J73" s="166">
        <f t="shared" ref="J73:J92" si="22">F73/H73*100</f>
        <v>121.67541592421991</v>
      </c>
      <c r="K73" s="166">
        <f>F73/E73*100</f>
        <v>10.139617537676742</v>
      </c>
      <c r="L73" s="106">
        <f t="shared" ref="L73" si="23">L74+L75</f>
        <v>12864.638999999999</v>
      </c>
      <c r="M73" s="107">
        <f>F73-L73</f>
        <v>-3846.2189999999991</v>
      </c>
      <c r="N73" s="108">
        <f>F73/L73*100</f>
        <v>70.102394633848647</v>
      </c>
    </row>
    <row r="74" spans="1:19" s="57" customFormat="1" ht="39" x14ac:dyDescent="0.3">
      <c r="A74" s="35" t="s">
        <v>111</v>
      </c>
      <c r="B74" s="92" t="s">
        <v>107</v>
      </c>
      <c r="C74" s="16" t="s">
        <v>108</v>
      </c>
      <c r="D74" s="114">
        <v>88942.407999999996</v>
      </c>
      <c r="E74" s="114">
        <v>88942.407999999996</v>
      </c>
      <c r="F74" s="110">
        <f t="shared" si="19"/>
        <v>6842.0010000000002</v>
      </c>
      <c r="G74" s="109">
        <v>6842.0010000000002</v>
      </c>
      <c r="H74" s="109">
        <v>7411.8670000000002</v>
      </c>
      <c r="I74" s="109">
        <f t="shared" si="21"/>
        <v>-569.86599999999999</v>
      </c>
      <c r="J74" s="167">
        <f t="shared" si="22"/>
        <v>92.31143786039334</v>
      </c>
      <c r="K74" s="167">
        <f>F74/E74*100</f>
        <v>7.6926194757398525</v>
      </c>
      <c r="L74" s="110">
        <v>9648.0709999999999</v>
      </c>
      <c r="M74" s="111">
        <f>F74-L74</f>
        <v>-2806.0699999999997</v>
      </c>
      <c r="N74" s="112">
        <f>F74/L74*100</f>
        <v>70.915740566171209</v>
      </c>
    </row>
    <row r="75" spans="1:19" s="57" customFormat="1" ht="36" customHeight="1" x14ac:dyDescent="0.3">
      <c r="A75" s="35" t="s">
        <v>112</v>
      </c>
      <c r="B75" s="92" t="s">
        <v>109</v>
      </c>
      <c r="C75" s="16" t="s">
        <v>110</v>
      </c>
      <c r="D75" s="114">
        <v>0</v>
      </c>
      <c r="E75" s="114">
        <v>0</v>
      </c>
      <c r="F75" s="110">
        <f t="shared" si="19"/>
        <v>2176.4189999999999</v>
      </c>
      <c r="G75" s="109">
        <v>2176.4189999999999</v>
      </c>
      <c r="H75" s="109">
        <v>0</v>
      </c>
      <c r="I75" s="109">
        <f t="shared" si="21"/>
        <v>2176.4189999999999</v>
      </c>
      <c r="J75" s="167"/>
      <c r="K75" s="167"/>
      <c r="L75" s="110">
        <v>3216.5680000000002</v>
      </c>
      <c r="M75" s="111">
        <f>F75-L75</f>
        <v>-1040.1490000000003</v>
      </c>
      <c r="N75" s="112">
        <f>F75/L75*100</f>
        <v>67.662769759569812</v>
      </c>
    </row>
    <row r="76" spans="1:19" s="54" customFormat="1" ht="36.75" customHeight="1" x14ac:dyDescent="0.3">
      <c r="A76" s="23">
        <v>2</v>
      </c>
      <c r="B76" s="104" t="s">
        <v>31</v>
      </c>
      <c r="C76" s="24" t="s">
        <v>30</v>
      </c>
      <c r="D76" s="113">
        <v>3460</v>
      </c>
      <c r="E76" s="113">
        <v>3460</v>
      </c>
      <c r="F76" s="106">
        <f t="shared" si="19"/>
        <v>20.628</v>
      </c>
      <c r="G76" s="105">
        <v>20.628</v>
      </c>
      <c r="H76" s="105">
        <v>20.39</v>
      </c>
      <c r="I76" s="105">
        <f t="shared" si="21"/>
        <v>0.23799999999999955</v>
      </c>
      <c r="J76" s="166">
        <f t="shared" si="22"/>
        <v>101.16723884256989</v>
      </c>
      <c r="K76" s="166">
        <f>F76/E76*100</f>
        <v>0.59618497109826585</v>
      </c>
      <c r="L76" s="106">
        <v>102.779</v>
      </c>
      <c r="M76" s="107">
        <f>F76-L76</f>
        <v>-82.150999999999996</v>
      </c>
      <c r="N76" s="108">
        <f>F76/L76*100</f>
        <v>20.070247813269248</v>
      </c>
    </row>
    <row r="77" spans="1:19" s="54" customFormat="1" ht="71.25" customHeight="1" x14ac:dyDescent="0.3">
      <c r="A77" s="23">
        <f>A76+1</f>
        <v>3</v>
      </c>
      <c r="B77" s="53" t="s">
        <v>26</v>
      </c>
      <c r="C77" s="24" t="s">
        <v>25</v>
      </c>
      <c r="D77" s="113">
        <v>50</v>
      </c>
      <c r="E77" s="113">
        <v>50</v>
      </c>
      <c r="F77" s="106">
        <f t="shared" si="19"/>
        <v>0</v>
      </c>
      <c r="G77" s="105">
        <v>0</v>
      </c>
      <c r="H77" s="105">
        <v>0</v>
      </c>
      <c r="I77" s="105">
        <f t="shared" si="21"/>
        <v>0</v>
      </c>
      <c r="J77" s="166"/>
      <c r="K77" s="166">
        <f>F77/E77*100</f>
        <v>0</v>
      </c>
      <c r="L77" s="106">
        <v>14.689</v>
      </c>
      <c r="M77" s="107">
        <f>F77-L77</f>
        <v>-14.689</v>
      </c>
      <c r="N77" s="108">
        <f>F77/L77*100</f>
        <v>0</v>
      </c>
    </row>
    <row r="78" spans="1:19" s="30" customFormat="1" ht="31.5" customHeight="1" x14ac:dyDescent="0.3">
      <c r="A78" s="11">
        <f t="shared" ref="A78" si="24">A77+1</f>
        <v>4</v>
      </c>
      <c r="B78" s="15" t="s">
        <v>10</v>
      </c>
      <c r="C78" s="8"/>
      <c r="D78" s="49">
        <f>SUM(D79:D81)</f>
        <v>110700</v>
      </c>
      <c r="E78" s="49">
        <f>SUM(E79:E81)</f>
        <v>110700</v>
      </c>
      <c r="F78" s="42">
        <f t="shared" si="19"/>
        <v>30538.786</v>
      </c>
      <c r="G78" s="49">
        <f>SUM(G79:G81)</f>
        <v>30538.786</v>
      </c>
      <c r="H78" s="49">
        <f>SUM(H79:H81)</f>
        <v>29000</v>
      </c>
      <c r="I78" s="49">
        <f t="shared" si="21"/>
        <v>1538.7860000000001</v>
      </c>
      <c r="J78" s="164">
        <f t="shared" si="22"/>
        <v>105.30615862068966</v>
      </c>
      <c r="K78" s="164">
        <f>F78/E78*100</f>
        <v>27.586979223125564</v>
      </c>
      <c r="L78" s="42">
        <f>SUM(L79:L81)</f>
        <v>1553.5920000000001</v>
      </c>
      <c r="M78" s="83">
        <f>F78-L78</f>
        <v>28985.194</v>
      </c>
      <c r="N78" s="84">
        <f>F78/L78*100</f>
        <v>1965.6889324867786</v>
      </c>
      <c r="O78" s="55"/>
    </row>
    <row r="79" spans="1:19" s="57" customFormat="1" ht="50.25" customHeight="1" x14ac:dyDescent="0.3">
      <c r="A79" s="13" t="s">
        <v>114</v>
      </c>
      <c r="B79" s="92" t="s">
        <v>127</v>
      </c>
      <c r="C79" s="16" t="s">
        <v>44</v>
      </c>
      <c r="D79" s="114">
        <v>0</v>
      </c>
      <c r="E79" s="114">
        <v>0</v>
      </c>
      <c r="F79" s="110">
        <f t="shared" si="19"/>
        <v>48</v>
      </c>
      <c r="G79" s="109">
        <v>48</v>
      </c>
      <c r="H79" s="109">
        <v>0</v>
      </c>
      <c r="I79" s="109">
        <f t="shared" si="21"/>
        <v>48</v>
      </c>
      <c r="J79" s="167"/>
      <c r="K79" s="167"/>
      <c r="L79" s="110">
        <v>505.08499999999998</v>
      </c>
      <c r="M79" s="111">
        <f>F79-L79</f>
        <v>-457.08499999999998</v>
      </c>
      <c r="N79" s="112">
        <f>F79/L79*100</f>
        <v>9.5033509211320872</v>
      </c>
    </row>
    <row r="80" spans="1:19" s="57" customFormat="1" ht="30.75" customHeight="1" x14ac:dyDescent="0.3">
      <c r="A80" s="13" t="s">
        <v>115</v>
      </c>
      <c r="B80" s="92" t="s">
        <v>36</v>
      </c>
      <c r="C80" s="16" t="s">
        <v>22</v>
      </c>
      <c r="D80" s="114">
        <v>14000</v>
      </c>
      <c r="E80" s="114">
        <v>14000</v>
      </c>
      <c r="F80" s="110">
        <f t="shared" si="19"/>
        <v>0</v>
      </c>
      <c r="G80" s="109">
        <v>0</v>
      </c>
      <c r="H80" s="109">
        <v>0</v>
      </c>
      <c r="I80" s="109">
        <f t="shared" si="21"/>
        <v>0</v>
      </c>
      <c r="J80" s="167"/>
      <c r="K80" s="167">
        <f>F80/E80*100</f>
        <v>0</v>
      </c>
      <c r="L80" s="110">
        <v>0</v>
      </c>
      <c r="M80" s="111">
        <f>F80-L80</f>
        <v>0</v>
      </c>
      <c r="N80" s="112"/>
    </row>
    <row r="81" spans="1:16" s="56" customFormat="1" ht="33" customHeight="1" x14ac:dyDescent="0.3">
      <c r="A81" s="13" t="s">
        <v>172</v>
      </c>
      <c r="B81" s="38" t="s">
        <v>64</v>
      </c>
      <c r="C81" s="16" t="s">
        <v>42</v>
      </c>
      <c r="D81" s="114">
        <v>96700</v>
      </c>
      <c r="E81" s="114">
        <v>96700</v>
      </c>
      <c r="F81" s="117">
        <f t="shared" si="19"/>
        <v>30490.786</v>
      </c>
      <c r="G81" s="114">
        <v>30490.786</v>
      </c>
      <c r="H81" s="114">
        <v>29000</v>
      </c>
      <c r="I81" s="114">
        <f t="shared" si="21"/>
        <v>1490.7860000000001</v>
      </c>
      <c r="J81" s="171">
        <f t="shared" si="22"/>
        <v>105.14064137931034</v>
      </c>
      <c r="K81" s="171">
        <f>F81/E81*100</f>
        <v>31.531319544984488</v>
      </c>
      <c r="L81" s="117">
        <v>1048.5070000000001</v>
      </c>
      <c r="M81" s="111">
        <f>F81-L81</f>
        <v>29442.278999999999</v>
      </c>
      <c r="N81" s="112">
        <f>F81/L81*100</f>
        <v>2908.0193074533595</v>
      </c>
    </row>
    <row r="82" spans="1:16" s="54" customFormat="1" ht="34.5" customHeight="1" x14ac:dyDescent="0.3">
      <c r="A82" s="23">
        <v>5</v>
      </c>
      <c r="B82" s="104" t="s">
        <v>11</v>
      </c>
      <c r="C82" s="24" t="s">
        <v>23</v>
      </c>
      <c r="D82" s="113">
        <v>10220.1</v>
      </c>
      <c r="E82" s="113">
        <v>10220.1</v>
      </c>
      <c r="F82" s="106">
        <f t="shared" si="19"/>
        <v>885.63300000000004</v>
      </c>
      <c r="G82" s="105">
        <v>885.63300000000004</v>
      </c>
      <c r="H82" s="105">
        <v>815</v>
      </c>
      <c r="I82" s="105">
        <f t="shared" si="21"/>
        <v>70.633000000000038</v>
      </c>
      <c r="J82" s="166">
        <f t="shared" si="22"/>
        <v>108.66662576687116</v>
      </c>
      <c r="K82" s="166">
        <f>F82/E82*100</f>
        <v>8.6656001408988175</v>
      </c>
      <c r="L82" s="106">
        <v>1846.4469999999999</v>
      </c>
      <c r="M82" s="107">
        <f>F82-L82</f>
        <v>-960.81399999999985</v>
      </c>
      <c r="N82" s="108">
        <f>F82/L82*100</f>
        <v>47.964171189316566</v>
      </c>
    </row>
    <row r="83" spans="1:16" s="47" customFormat="1" ht="39" customHeight="1" x14ac:dyDescent="0.3">
      <c r="A83" s="45"/>
      <c r="B83" s="77" t="s">
        <v>149</v>
      </c>
      <c r="C83" s="46"/>
      <c r="D83" s="42">
        <f>D73+D76+D77+D79+D80+D81+D82</f>
        <v>213372.508</v>
      </c>
      <c r="E83" s="42">
        <f>E73+E76+E77+E79+E80+E81+E82</f>
        <v>213372.508</v>
      </c>
      <c r="F83" s="42">
        <f t="shared" si="19"/>
        <v>40463.467000000004</v>
      </c>
      <c r="G83" s="42">
        <f>G73+G76+G77+G79+G80+G81+G82</f>
        <v>40463.467000000004</v>
      </c>
      <c r="H83" s="42">
        <f>H73+H76+H77+H79+H80+H81+H82</f>
        <v>37247.256999999998</v>
      </c>
      <c r="I83" s="42">
        <f t="shared" si="21"/>
        <v>3216.2100000000064</v>
      </c>
      <c r="J83" s="169">
        <f t="shared" si="22"/>
        <v>108.63475664798621</v>
      </c>
      <c r="K83" s="169">
        <f>F83/E83*100</f>
        <v>18.963767815861267</v>
      </c>
      <c r="L83" s="42">
        <f>L73+L76+L77+L79+L80+L81+L82</f>
        <v>16382.145999999999</v>
      </c>
      <c r="M83" s="79">
        <f>F83-L83</f>
        <v>24081.321000000004</v>
      </c>
      <c r="N83" s="80">
        <f>F83/L83*100</f>
        <v>246.99735309403303</v>
      </c>
    </row>
    <row r="84" spans="1:16" s="26" customFormat="1" ht="86.25" customHeight="1" x14ac:dyDescent="0.25">
      <c r="A84" s="23">
        <v>1</v>
      </c>
      <c r="B84" s="53" t="s">
        <v>143</v>
      </c>
      <c r="C84" s="24" t="s">
        <v>68</v>
      </c>
      <c r="D84" s="113">
        <v>17390</v>
      </c>
      <c r="E84" s="113">
        <v>17390</v>
      </c>
      <c r="F84" s="118">
        <f t="shared" si="19"/>
        <v>0</v>
      </c>
      <c r="G84" s="113">
        <v>0</v>
      </c>
      <c r="H84" s="113">
        <v>17390</v>
      </c>
      <c r="I84" s="113">
        <f t="shared" si="21"/>
        <v>-17390</v>
      </c>
      <c r="J84" s="119">
        <f t="shared" si="22"/>
        <v>0</v>
      </c>
      <c r="K84" s="119">
        <f>F84/E84*100</f>
        <v>0</v>
      </c>
      <c r="L84" s="118">
        <v>0</v>
      </c>
      <c r="M84" s="107">
        <f>F84-L84</f>
        <v>0</v>
      </c>
      <c r="N84" s="108"/>
    </row>
    <row r="85" spans="1:16" s="26" customFormat="1" ht="61.5" customHeight="1" x14ac:dyDescent="0.25">
      <c r="A85" s="23">
        <v>2</v>
      </c>
      <c r="B85" s="53" t="s">
        <v>159</v>
      </c>
      <c r="C85" s="24" t="s">
        <v>160</v>
      </c>
      <c r="D85" s="113"/>
      <c r="E85" s="113">
        <v>24369.562000000002</v>
      </c>
      <c r="F85" s="118">
        <f t="shared" si="19"/>
        <v>24369.562000000002</v>
      </c>
      <c r="G85" s="113">
        <v>24369.562000000002</v>
      </c>
      <c r="H85" s="113">
        <v>24369.562000000002</v>
      </c>
      <c r="I85" s="113">
        <f t="shared" si="21"/>
        <v>0</v>
      </c>
      <c r="J85" s="119">
        <f t="shared" si="22"/>
        <v>100</v>
      </c>
      <c r="K85" s="119">
        <f>F85/E85*100</f>
        <v>100</v>
      </c>
      <c r="L85" s="118">
        <v>0</v>
      </c>
      <c r="M85" s="107">
        <f>F85-L85</f>
        <v>24369.562000000002</v>
      </c>
      <c r="N85" s="108"/>
    </row>
    <row r="86" spans="1:16" s="43" customFormat="1" ht="31.5" customHeight="1" x14ac:dyDescent="0.3">
      <c r="A86" s="40"/>
      <c r="B86" s="44" t="s">
        <v>27</v>
      </c>
      <c r="C86" s="46"/>
      <c r="D86" s="42">
        <f>D87+D90</f>
        <v>17390</v>
      </c>
      <c r="E86" s="42">
        <f>E87+E90</f>
        <v>41759.562000000005</v>
      </c>
      <c r="F86" s="42">
        <f t="shared" si="19"/>
        <v>24369.562000000002</v>
      </c>
      <c r="G86" s="42">
        <f>G87+G90</f>
        <v>24369.562000000002</v>
      </c>
      <c r="H86" s="42">
        <f>H87+H90</f>
        <v>41759.562000000005</v>
      </c>
      <c r="I86" s="42">
        <f t="shared" si="21"/>
        <v>-17390.000000000004</v>
      </c>
      <c r="J86" s="169">
        <f t="shared" si="22"/>
        <v>58.356842918994211</v>
      </c>
      <c r="K86" s="169">
        <f>F86/E86*100</f>
        <v>58.356842918994211</v>
      </c>
      <c r="L86" s="42">
        <f>L87+L90</f>
        <v>0</v>
      </c>
      <c r="M86" s="79">
        <f>F86-L86</f>
        <v>24369.562000000002</v>
      </c>
      <c r="N86" s="80"/>
    </row>
    <row r="87" spans="1:16" s="165" customFormat="1" ht="36" customHeight="1" x14ac:dyDescent="0.25">
      <c r="A87" s="33"/>
      <c r="B87" s="163" t="s">
        <v>69</v>
      </c>
      <c r="C87" s="25"/>
      <c r="D87" s="49">
        <f>D88+D89</f>
        <v>17390</v>
      </c>
      <c r="E87" s="49">
        <f>E88+E89</f>
        <v>17390</v>
      </c>
      <c r="F87" s="42">
        <f t="shared" si="19"/>
        <v>0</v>
      </c>
      <c r="G87" s="49">
        <f>G88+G89</f>
        <v>0</v>
      </c>
      <c r="H87" s="49">
        <f>H88+H89</f>
        <v>17390</v>
      </c>
      <c r="I87" s="49">
        <f t="shared" si="21"/>
        <v>-17390</v>
      </c>
      <c r="J87" s="164">
        <f t="shared" si="22"/>
        <v>0</v>
      </c>
      <c r="K87" s="164">
        <f>F87/E87*100</f>
        <v>0</v>
      </c>
      <c r="L87" s="42">
        <f>L88+L89</f>
        <v>0</v>
      </c>
      <c r="M87" s="83">
        <f>F87-L87</f>
        <v>0</v>
      </c>
      <c r="N87" s="84"/>
    </row>
    <row r="88" spans="1:16" s="7" customFormat="1" ht="31.5" customHeight="1" x14ac:dyDescent="0.25">
      <c r="A88" s="13"/>
      <c r="B88" s="16" t="s">
        <v>96</v>
      </c>
      <c r="C88" s="16"/>
      <c r="D88" s="114">
        <f>D84</f>
        <v>17390</v>
      </c>
      <c r="E88" s="114">
        <f>E84</f>
        <v>17390</v>
      </c>
      <c r="F88" s="117">
        <f t="shared" si="19"/>
        <v>0</v>
      </c>
      <c r="G88" s="114">
        <f>G84</f>
        <v>0</v>
      </c>
      <c r="H88" s="114">
        <f>H84</f>
        <v>17390</v>
      </c>
      <c r="I88" s="114">
        <f t="shared" si="21"/>
        <v>-17390</v>
      </c>
      <c r="J88" s="171">
        <f t="shared" si="22"/>
        <v>0</v>
      </c>
      <c r="K88" s="171">
        <f>F88/E88*100</f>
        <v>0</v>
      </c>
      <c r="L88" s="117">
        <f>L84</f>
        <v>0</v>
      </c>
      <c r="M88" s="111">
        <f>F88-L88</f>
        <v>0</v>
      </c>
      <c r="N88" s="112"/>
    </row>
    <row r="89" spans="1:16" s="7" customFormat="1" ht="31.5" customHeight="1" x14ac:dyDescent="0.25">
      <c r="A89" s="13"/>
      <c r="B89" s="154" t="s">
        <v>95</v>
      </c>
      <c r="C89" s="16"/>
      <c r="D89" s="114"/>
      <c r="E89" s="114"/>
      <c r="F89" s="117">
        <f t="shared" si="19"/>
        <v>0</v>
      </c>
      <c r="G89" s="114"/>
      <c r="H89" s="114"/>
      <c r="I89" s="114">
        <f t="shared" si="21"/>
        <v>0</v>
      </c>
      <c r="J89" s="171"/>
      <c r="K89" s="171"/>
      <c r="L89" s="117">
        <v>0</v>
      </c>
      <c r="M89" s="111">
        <f>F89-L89</f>
        <v>0</v>
      </c>
      <c r="N89" s="112"/>
    </row>
    <row r="90" spans="1:16" s="165" customFormat="1" ht="43.5" customHeight="1" x14ac:dyDescent="0.25">
      <c r="A90" s="33"/>
      <c r="B90" s="163" t="s">
        <v>161</v>
      </c>
      <c r="C90" s="25"/>
      <c r="D90" s="49">
        <f>D85</f>
        <v>0</v>
      </c>
      <c r="E90" s="49">
        <f>E85</f>
        <v>24369.562000000002</v>
      </c>
      <c r="F90" s="42">
        <f t="shared" si="19"/>
        <v>24369.562000000002</v>
      </c>
      <c r="G90" s="49">
        <v>24369.562000000002</v>
      </c>
      <c r="H90" s="49">
        <f>H85</f>
        <v>24369.562000000002</v>
      </c>
      <c r="I90" s="49">
        <f t="shared" si="21"/>
        <v>0</v>
      </c>
      <c r="J90" s="164">
        <f t="shared" si="22"/>
        <v>100</v>
      </c>
      <c r="K90" s="164">
        <f>F90/E90*100</f>
        <v>100</v>
      </c>
      <c r="L90" s="42">
        <f>L85</f>
        <v>0</v>
      </c>
      <c r="M90" s="83">
        <f>F90-L90</f>
        <v>24369.562000000002</v>
      </c>
      <c r="N90" s="84"/>
    </row>
    <row r="91" spans="1:16" s="165" customFormat="1" ht="22.5" x14ac:dyDescent="0.25">
      <c r="A91" s="33"/>
      <c r="B91" s="163"/>
      <c r="C91" s="25"/>
      <c r="D91" s="49"/>
      <c r="E91" s="49"/>
      <c r="F91" s="42"/>
      <c r="G91" s="49"/>
      <c r="H91" s="49"/>
      <c r="I91" s="49"/>
      <c r="J91" s="164"/>
      <c r="K91" s="164"/>
      <c r="L91" s="42"/>
      <c r="M91" s="83"/>
      <c r="N91" s="84"/>
    </row>
    <row r="92" spans="1:16" s="139" customFormat="1" ht="51.75" customHeight="1" x14ac:dyDescent="0.3">
      <c r="A92" s="132"/>
      <c r="B92" s="133" t="s">
        <v>41</v>
      </c>
      <c r="C92" s="140"/>
      <c r="D92" s="135">
        <f>D83+D86</f>
        <v>230762.508</v>
      </c>
      <c r="E92" s="135">
        <f>E83+E86</f>
        <v>255132.07</v>
      </c>
      <c r="F92" s="135">
        <f>SUM(G92:G92)</f>
        <v>64833.02900000001</v>
      </c>
      <c r="G92" s="135">
        <f>G83+G86</f>
        <v>64833.02900000001</v>
      </c>
      <c r="H92" s="135">
        <f>H83+H86</f>
        <v>79006.819000000003</v>
      </c>
      <c r="I92" s="135">
        <f t="shared" si="21"/>
        <v>-14173.789999999994</v>
      </c>
      <c r="J92" s="172">
        <f t="shared" si="22"/>
        <v>82.060042184460059</v>
      </c>
      <c r="K92" s="172">
        <f>F92/E92*100</f>
        <v>25.411556061925104</v>
      </c>
      <c r="L92" s="135">
        <f>L83+L86</f>
        <v>16382.145999999999</v>
      </c>
      <c r="M92" s="136">
        <f>F92-L92</f>
        <v>48450.883000000009</v>
      </c>
      <c r="N92" s="137">
        <f>F92/L92*100</f>
        <v>395.7541887369336</v>
      </c>
      <c r="O92" s="135">
        <v>16382.145999999999</v>
      </c>
      <c r="P92" s="135">
        <f>O92-L92</f>
        <v>0</v>
      </c>
    </row>
    <row r="93" spans="1:16" s="12" customFormat="1" ht="26.25" customHeight="1" x14ac:dyDescent="0.25">
      <c r="A93" s="208" t="s">
        <v>40</v>
      </c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10"/>
    </row>
    <row r="94" spans="1:16" s="139" customFormat="1" ht="36" customHeight="1" x14ac:dyDescent="0.3">
      <c r="A94" s="141"/>
      <c r="B94" s="133" t="s">
        <v>151</v>
      </c>
      <c r="C94" s="140"/>
      <c r="D94" s="135">
        <f>D52+D83</f>
        <v>5433122.8850000007</v>
      </c>
      <c r="E94" s="135">
        <f>E52+E83</f>
        <v>5433122.8850000007</v>
      </c>
      <c r="F94" s="135">
        <f>SUM(G94:G94)</f>
        <v>467209.30700000009</v>
      </c>
      <c r="G94" s="135">
        <f>G52+G83</f>
        <v>467209.30700000009</v>
      </c>
      <c r="H94" s="135">
        <f>H52+H83</f>
        <v>410641.04599999997</v>
      </c>
      <c r="I94" s="135">
        <f t="shared" ref="I94:I107" si="25">F94-H94</f>
        <v>56568.261000000115</v>
      </c>
      <c r="J94" s="172">
        <f t="shared" ref="J94:J107" si="26">F94/H94*100</f>
        <v>113.77559831171872</v>
      </c>
      <c r="K94" s="172">
        <f>F94/E94*100</f>
        <v>8.5992773748941271</v>
      </c>
      <c r="L94" s="135">
        <f>L52+L83</f>
        <v>425834.97299999988</v>
      </c>
      <c r="M94" s="136">
        <f>F94-L94</f>
        <v>41374.334000000206</v>
      </c>
      <c r="N94" s="137">
        <f>F94/L94*100</f>
        <v>109.71604885068945</v>
      </c>
    </row>
    <row r="95" spans="1:16" s="30" customFormat="1" ht="22.5" x14ac:dyDescent="0.3">
      <c r="A95" s="11"/>
      <c r="B95" s="15"/>
      <c r="C95" s="25"/>
      <c r="D95" s="49"/>
      <c r="E95" s="49"/>
      <c r="F95" s="42"/>
      <c r="G95" s="49"/>
      <c r="H95" s="49"/>
      <c r="I95" s="49"/>
      <c r="J95" s="164"/>
      <c r="K95" s="164"/>
      <c r="L95" s="42"/>
      <c r="M95" s="83"/>
      <c r="N95" s="84"/>
    </row>
    <row r="96" spans="1:16" s="139" customFormat="1" ht="54.75" customHeight="1" x14ac:dyDescent="0.3">
      <c r="A96" s="141"/>
      <c r="B96" s="133" t="s">
        <v>184</v>
      </c>
      <c r="C96" s="140"/>
      <c r="D96" s="135">
        <f>D94</f>
        <v>5433122.8850000007</v>
      </c>
      <c r="E96" s="135">
        <f>E94</f>
        <v>5433122.8850000007</v>
      </c>
      <c r="F96" s="135">
        <f>SUM(G96:G96)</f>
        <v>467209.30700000009</v>
      </c>
      <c r="G96" s="135">
        <f>G94</f>
        <v>467209.30700000009</v>
      </c>
      <c r="H96" s="135">
        <f>H94</f>
        <v>410641.04599999997</v>
      </c>
      <c r="I96" s="135">
        <f t="shared" ref="I96" si="27">F96-H96</f>
        <v>56568.261000000115</v>
      </c>
      <c r="J96" s="172">
        <f t="shared" ref="J96" si="28">F96/H96*100</f>
        <v>113.77559831171872</v>
      </c>
      <c r="K96" s="172">
        <f>F96/E96*100</f>
        <v>8.5992773748941271</v>
      </c>
      <c r="L96" s="135">
        <f>L83+L53</f>
        <v>358393.60299999989</v>
      </c>
      <c r="M96" s="136">
        <f>F96-L96</f>
        <v>108815.7040000002</v>
      </c>
      <c r="N96" s="137">
        <f>F96/L96*100</f>
        <v>130.36206647918328</v>
      </c>
    </row>
    <row r="97" spans="1:16" s="30" customFormat="1" ht="22.5" hidden="1" x14ac:dyDescent="0.3">
      <c r="A97" s="159"/>
      <c r="B97" s="15"/>
      <c r="C97" s="25"/>
      <c r="D97" s="49"/>
      <c r="E97" s="49"/>
      <c r="F97" s="42"/>
      <c r="G97" s="49"/>
      <c r="H97" s="49"/>
      <c r="I97" s="49"/>
      <c r="J97" s="164"/>
      <c r="K97" s="164"/>
      <c r="L97" s="42"/>
      <c r="M97" s="83"/>
      <c r="N97" s="84"/>
    </row>
    <row r="98" spans="1:16" s="30" customFormat="1" ht="32.25" hidden="1" customHeight="1" x14ac:dyDescent="0.3">
      <c r="A98" s="159"/>
      <c r="B98" s="142" t="s">
        <v>65</v>
      </c>
      <c r="C98" s="25"/>
      <c r="D98" s="143"/>
      <c r="E98" s="143"/>
      <c r="F98" s="144">
        <f>SUM(G98:G98)</f>
        <v>0</v>
      </c>
      <c r="G98" s="143">
        <v>0</v>
      </c>
      <c r="H98" s="143"/>
      <c r="I98" s="143">
        <f t="shared" si="25"/>
        <v>0</v>
      </c>
      <c r="J98" s="173"/>
      <c r="K98" s="173"/>
      <c r="L98" s="144">
        <v>-32382</v>
      </c>
      <c r="M98" s="145">
        <f>F98-L98</f>
        <v>32382</v>
      </c>
      <c r="N98" s="146">
        <f>F98/L98*100</f>
        <v>0</v>
      </c>
    </row>
    <row r="99" spans="1:16" s="30" customFormat="1" ht="22.5" x14ac:dyDescent="0.3">
      <c r="A99" s="11"/>
      <c r="B99" s="15"/>
      <c r="C99" s="25"/>
      <c r="D99" s="49"/>
      <c r="E99" s="49"/>
      <c r="F99" s="42"/>
      <c r="G99" s="49"/>
      <c r="H99" s="49"/>
      <c r="I99" s="49"/>
      <c r="J99" s="164"/>
      <c r="K99" s="164"/>
      <c r="L99" s="42"/>
      <c r="M99" s="83"/>
      <c r="N99" s="84"/>
    </row>
    <row r="100" spans="1:16" s="43" customFormat="1" ht="32.25" customHeight="1" x14ac:dyDescent="0.3">
      <c r="A100" s="40"/>
      <c r="B100" s="44" t="s">
        <v>27</v>
      </c>
      <c r="C100" s="46"/>
      <c r="D100" s="42">
        <f>D101+D102+D103+D106</f>
        <v>921893.46699999995</v>
      </c>
      <c r="E100" s="42">
        <f>E101+E102+E103+E106</f>
        <v>946263.02899999998</v>
      </c>
      <c r="F100" s="42">
        <f>SUM(G100:G100)</f>
        <v>89879.024000000005</v>
      </c>
      <c r="G100" s="42">
        <f>G101+G102+G103+G106</f>
        <v>89879.024000000005</v>
      </c>
      <c r="H100" s="42">
        <f>H101+H102+H103+H106</f>
        <v>107340.825</v>
      </c>
      <c r="I100" s="42">
        <f t="shared" si="25"/>
        <v>-17461.800999999992</v>
      </c>
      <c r="J100" s="169">
        <f t="shared" si="26"/>
        <v>83.732376754138045</v>
      </c>
      <c r="K100" s="169">
        <f>F100/E100*100</f>
        <v>9.4983129685393219</v>
      </c>
      <c r="L100" s="42">
        <f>L101+L102+L103+L106</f>
        <v>59687.450000000004</v>
      </c>
      <c r="M100" s="79">
        <f>F100-L100</f>
        <v>30191.574000000001</v>
      </c>
      <c r="N100" s="80">
        <f>F100/L100*100</f>
        <v>150.58278415311761</v>
      </c>
    </row>
    <row r="101" spans="1:16" s="50" customFormat="1" ht="22.5" hidden="1" x14ac:dyDescent="0.3">
      <c r="A101" s="147"/>
      <c r="B101" s="142" t="s">
        <v>135</v>
      </c>
      <c r="C101" s="48"/>
      <c r="D101" s="49">
        <f>D64</f>
        <v>0</v>
      </c>
      <c r="E101" s="49">
        <f>E64</f>
        <v>0</v>
      </c>
      <c r="F101" s="42">
        <f t="shared" ref="F101:F108" si="29">SUM(G101:G101)</f>
        <v>0</v>
      </c>
      <c r="G101" s="49">
        <f>G64</f>
        <v>0</v>
      </c>
      <c r="H101" s="49">
        <f>H64</f>
        <v>0</v>
      </c>
      <c r="I101" s="49">
        <f t="shared" si="25"/>
        <v>0</v>
      </c>
      <c r="J101" s="164"/>
      <c r="K101" s="164"/>
      <c r="L101" s="42">
        <f>L64</f>
        <v>0</v>
      </c>
      <c r="M101" s="83">
        <f>F101-L101</f>
        <v>0</v>
      </c>
      <c r="N101" s="84"/>
    </row>
    <row r="102" spans="1:16" s="50" customFormat="1" ht="22.5" hidden="1" x14ac:dyDescent="0.3">
      <c r="A102" s="147"/>
      <c r="B102" s="142" t="s">
        <v>106</v>
      </c>
      <c r="C102" s="48"/>
      <c r="D102" s="49">
        <f>D65</f>
        <v>0</v>
      </c>
      <c r="E102" s="49">
        <f>E65</f>
        <v>0</v>
      </c>
      <c r="F102" s="42">
        <f t="shared" si="29"/>
        <v>0</v>
      </c>
      <c r="G102" s="49">
        <f>G65</f>
        <v>0</v>
      </c>
      <c r="H102" s="49">
        <f>H65</f>
        <v>0</v>
      </c>
      <c r="I102" s="49">
        <f t="shared" si="25"/>
        <v>0</v>
      </c>
      <c r="J102" s="164"/>
      <c r="K102" s="164"/>
      <c r="L102" s="42">
        <f>L65</f>
        <v>0</v>
      </c>
      <c r="M102" s="83">
        <f>F102-L102</f>
        <v>0</v>
      </c>
      <c r="N102" s="84"/>
    </row>
    <row r="103" spans="1:16" s="50" customFormat="1" ht="37.5" customHeight="1" x14ac:dyDescent="0.3">
      <c r="A103" s="147"/>
      <c r="B103" s="51" t="s">
        <v>69</v>
      </c>
      <c r="C103" s="48"/>
      <c r="D103" s="49">
        <f>D104+D105</f>
        <v>921893.46699999995</v>
      </c>
      <c r="E103" s="49">
        <f t="shared" ref="E103" si="30">E104+E105</f>
        <v>921893.46699999995</v>
      </c>
      <c r="F103" s="42">
        <f t="shared" si="29"/>
        <v>65509.462</v>
      </c>
      <c r="G103" s="49">
        <f t="shared" ref="G103:H103" si="31">G104+G105</f>
        <v>65509.462</v>
      </c>
      <c r="H103" s="49">
        <f t="shared" si="31"/>
        <v>82971.262999999992</v>
      </c>
      <c r="I103" s="49">
        <f t="shared" si="25"/>
        <v>-17461.800999999992</v>
      </c>
      <c r="J103" s="164">
        <f t="shared" si="26"/>
        <v>78.954398946536472</v>
      </c>
      <c r="K103" s="164">
        <f>F103/E103*100</f>
        <v>7.1059687854366809</v>
      </c>
      <c r="L103" s="42">
        <f t="shared" ref="L103" si="32">L104+L105</f>
        <v>59687.450000000004</v>
      </c>
      <c r="M103" s="83">
        <f>F103-L103</f>
        <v>5822.0119999999952</v>
      </c>
      <c r="N103" s="84">
        <f>F103/L103*100</f>
        <v>109.75416440139425</v>
      </c>
    </row>
    <row r="104" spans="1:16" s="150" customFormat="1" ht="34.5" customHeight="1" x14ac:dyDescent="0.35">
      <c r="A104" s="148"/>
      <c r="B104" s="149" t="s">
        <v>96</v>
      </c>
      <c r="C104" s="149"/>
      <c r="D104" s="114">
        <f>D67+D88</f>
        <v>896476.1</v>
      </c>
      <c r="E104" s="114">
        <f>E67+E88</f>
        <v>896476.1</v>
      </c>
      <c r="F104" s="117">
        <f t="shared" si="29"/>
        <v>63808.4</v>
      </c>
      <c r="G104" s="114">
        <f>G67+G88</f>
        <v>63808.4</v>
      </c>
      <c r="H104" s="114">
        <f>H67+H88</f>
        <v>81198.399999999994</v>
      </c>
      <c r="I104" s="114">
        <f t="shared" si="25"/>
        <v>-17389.999999999993</v>
      </c>
      <c r="J104" s="171">
        <f t="shared" si="26"/>
        <v>78.583321838853976</v>
      </c>
      <c r="K104" s="171">
        <f>F104/E104*100</f>
        <v>7.1176911464789754</v>
      </c>
      <c r="L104" s="117">
        <f>L67+L88</f>
        <v>58102.400000000001</v>
      </c>
      <c r="M104" s="111">
        <f>F104-L104</f>
        <v>5706</v>
      </c>
      <c r="N104" s="112">
        <f>F104/L104*100</f>
        <v>109.82059260891117</v>
      </c>
    </row>
    <row r="105" spans="1:16" s="150" customFormat="1" ht="34.5" customHeight="1" x14ac:dyDescent="0.35">
      <c r="A105" s="148"/>
      <c r="B105" s="149" t="s">
        <v>95</v>
      </c>
      <c r="C105" s="149"/>
      <c r="D105" s="114">
        <f>D89+D68</f>
        <v>25417.366999999998</v>
      </c>
      <c r="E105" s="114">
        <f>E89+E68</f>
        <v>25417.366999999998</v>
      </c>
      <c r="F105" s="117">
        <f t="shared" si="29"/>
        <v>1701.0619999999999</v>
      </c>
      <c r="G105" s="114">
        <f>G89+G68</f>
        <v>1701.0619999999999</v>
      </c>
      <c r="H105" s="114">
        <f>H89+H68</f>
        <v>1772.8629999999998</v>
      </c>
      <c r="I105" s="114">
        <f t="shared" si="25"/>
        <v>-71.800999999999931</v>
      </c>
      <c r="J105" s="171">
        <f t="shared" si="26"/>
        <v>95.949997264312032</v>
      </c>
      <c r="K105" s="171">
        <f>F105/E105*100</f>
        <v>6.6925185445054156</v>
      </c>
      <c r="L105" s="117">
        <f>L89+L68</f>
        <v>1585.05</v>
      </c>
      <c r="M105" s="111">
        <f>F105-L105</f>
        <v>116.01199999999994</v>
      </c>
      <c r="N105" s="112">
        <f>F105/L105*100</f>
        <v>107.31913819753321</v>
      </c>
    </row>
    <row r="106" spans="1:16" s="50" customFormat="1" ht="71.25" customHeight="1" x14ac:dyDescent="0.3">
      <c r="A106" s="147"/>
      <c r="B106" s="51" t="s">
        <v>161</v>
      </c>
      <c r="C106" s="48"/>
      <c r="D106" s="49">
        <f>D90</f>
        <v>0</v>
      </c>
      <c r="E106" s="49">
        <f>E90</f>
        <v>24369.562000000002</v>
      </c>
      <c r="F106" s="42">
        <f t="shared" si="29"/>
        <v>24369.562000000002</v>
      </c>
      <c r="G106" s="49">
        <f>G90</f>
        <v>24369.562000000002</v>
      </c>
      <c r="H106" s="49">
        <f>H90</f>
        <v>24369.562000000002</v>
      </c>
      <c r="I106" s="49">
        <f t="shared" si="25"/>
        <v>0</v>
      </c>
      <c r="J106" s="164">
        <f t="shared" si="26"/>
        <v>100</v>
      </c>
      <c r="K106" s="164">
        <f>F106/E106*100</f>
        <v>100</v>
      </c>
      <c r="L106" s="42">
        <f>L90</f>
        <v>0</v>
      </c>
      <c r="M106" s="83">
        <f>F106-L106</f>
        <v>24369.562000000002</v>
      </c>
      <c r="N106" s="84"/>
    </row>
    <row r="107" spans="1:16" s="139" customFormat="1" ht="55.5" customHeight="1" x14ac:dyDescent="0.3">
      <c r="A107" s="141"/>
      <c r="B107" s="133" t="s">
        <v>121</v>
      </c>
      <c r="C107" s="140"/>
      <c r="D107" s="135">
        <f>D94+D100</f>
        <v>6355016.3520000009</v>
      </c>
      <c r="E107" s="135">
        <f>E94+E100</f>
        <v>6379385.9140000008</v>
      </c>
      <c r="F107" s="135">
        <f t="shared" si="29"/>
        <v>557088.33100000012</v>
      </c>
      <c r="G107" s="135">
        <f>G94+G100</f>
        <v>557088.33100000012</v>
      </c>
      <c r="H107" s="135">
        <f>H94+H100</f>
        <v>517981.87099999998</v>
      </c>
      <c r="I107" s="135">
        <f t="shared" si="25"/>
        <v>39106.460000000137</v>
      </c>
      <c r="J107" s="172">
        <f t="shared" si="26"/>
        <v>107.54977388002062</v>
      </c>
      <c r="K107" s="172">
        <f>F107/E107*100</f>
        <v>8.7326325528830537</v>
      </c>
      <c r="L107" s="135">
        <f>L94+L100</f>
        <v>485522.42299999989</v>
      </c>
      <c r="M107" s="136">
        <f>F107-L107</f>
        <v>71565.908000000229</v>
      </c>
      <c r="N107" s="137">
        <f>F107/L107*100</f>
        <v>114.73997999058435</v>
      </c>
      <c r="O107" s="135">
        <v>485522.42299999989</v>
      </c>
      <c r="P107" s="135">
        <f>O107-L107</f>
        <v>0</v>
      </c>
    </row>
    <row r="108" spans="1:16" s="139" customFormat="1" ht="86.25" customHeight="1" x14ac:dyDescent="0.3">
      <c r="A108" s="141"/>
      <c r="B108" s="133" t="s">
        <v>174</v>
      </c>
      <c r="C108" s="140"/>
      <c r="D108" s="135">
        <f>D107</f>
        <v>6355016.3520000009</v>
      </c>
      <c r="E108" s="135">
        <f>E107</f>
        <v>6379385.9140000008</v>
      </c>
      <c r="F108" s="135">
        <f t="shared" si="29"/>
        <v>557088.33100000012</v>
      </c>
      <c r="G108" s="135">
        <f>G107</f>
        <v>557088.33100000012</v>
      </c>
      <c r="H108" s="135">
        <f>H107</f>
        <v>517981.87099999998</v>
      </c>
      <c r="I108" s="135">
        <f t="shared" ref="I108" si="33">F108-H108</f>
        <v>39106.460000000137</v>
      </c>
      <c r="J108" s="172">
        <f t="shared" ref="J108" si="34">F108/H108*100</f>
        <v>107.54977388002062</v>
      </c>
      <c r="K108" s="172">
        <f t="shared" ref="K108" si="35">F108/E108*100</f>
        <v>8.7326325528830537</v>
      </c>
      <c r="L108" s="135">
        <f>L92+L71</f>
        <v>418081.0529999999</v>
      </c>
      <c r="M108" s="136">
        <f>F108-L108</f>
        <v>139007.27800000022</v>
      </c>
      <c r="N108" s="137">
        <f>F108/L108*100</f>
        <v>133.24888248403838</v>
      </c>
      <c r="O108" s="135"/>
      <c r="P108" s="135"/>
    </row>
    <row r="109" spans="1:16" s="14" customFormat="1" ht="75" customHeight="1" x14ac:dyDescent="0.4">
      <c r="A109" s="34"/>
      <c r="B109" s="198" t="s">
        <v>152</v>
      </c>
      <c r="C109" s="198"/>
      <c r="D109" s="198"/>
      <c r="E109" s="21"/>
      <c r="F109" s="21" t="s">
        <v>86</v>
      </c>
      <c r="G109" s="21"/>
      <c r="H109" s="21"/>
      <c r="I109" s="21"/>
      <c r="J109" s="21"/>
      <c r="K109" s="21"/>
      <c r="L109" s="21"/>
      <c r="M109" s="85"/>
      <c r="N109" s="86"/>
    </row>
    <row r="110" spans="1:16" s="7" customFormat="1" ht="18" customHeight="1" x14ac:dyDescent="0.45">
      <c r="A110" s="6"/>
      <c r="B110" s="29" t="s">
        <v>51</v>
      </c>
      <c r="C110" s="18"/>
      <c r="D110" s="18"/>
      <c r="E110" s="18"/>
      <c r="F110" s="20"/>
      <c r="G110" s="20"/>
      <c r="H110" s="20"/>
      <c r="I110" s="20"/>
      <c r="J110" s="20"/>
      <c r="K110" s="20"/>
      <c r="L110" s="20"/>
      <c r="M110" s="87"/>
      <c r="N110" s="88"/>
    </row>
    <row r="111" spans="1:16" s="7" customFormat="1" ht="30.75" hidden="1" x14ac:dyDescent="0.45">
      <c r="A111" s="6"/>
      <c r="B111" s="18"/>
      <c r="C111" s="18"/>
      <c r="D111" s="18"/>
      <c r="E111" s="124"/>
      <c r="F111" s="52"/>
      <c r="G111" s="20"/>
      <c r="H111" s="20"/>
      <c r="I111" s="20"/>
      <c r="J111" s="20"/>
      <c r="K111" s="20"/>
      <c r="L111" s="52"/>
      <c r="M111" s="87"/>
      <c r="N111" s="88"/>
    </row>
    <row r="112" spans="1:16" s="4" customFormat="1" ht="30.75" hidden="1" customHeight="1" x14ac:dyDescent="0.45">
      <c r="A112" s="27"/>
      <c r="B112" s="18"/>
      <c r="C112" s="18"/>
      <c r="D112" s="102">
        <v>6355016.352</v>
      </c>
      <c r="E112" s="102">
        <v>6379385.9139999999</v>
      </c>
      <c r="F112" s="58">
        <v>557088.33100000001</v>
      </c>
      <c r="G112" s="103"/>
      <c r="H112" s="58">
        <v>517981.87099999998</v>
      </c>
      <c r="I112" s="103"/>
      <c r="J112" s="103"/>
      <c r="K112" s="103"/>
      <c r="L112" s="58"/>
      <c r="M112" s="5"/>
    </row>
    <row r="113" spans="1:39" ht="12" hidden="1" customHeight="1" x14ac:dyDescent="0.45">
      <c r="B113" s="29"/>
      <c r="C113" s="20"/>
      <c r="D113" s="20"/>
      <c r="E113" s="20"/>
      <c r="F113" s="52"/>
      <c r="G113" s="20"/>
      <c r="H113" s="52"/>
      <c r="I113" s="20"/>
      <c r="J113" s="20"/>
      <c r="K113" s="20"/>
      <c r="L113" s="52"/>
    </row>
    <row r="114" spans="1:39" s="2" customFormat="1" ht="30.75" hidden="1" customHeight="1" x14ac:dyDescent="0.45">
      <c r="A114" s="28"/>
      <c r="B114" s="18"/>
      <c r="C114" s="18"/>
      <c r="D114" s="18"/>
      <c r="E114" s="18"/>
      <c r="F114" s="52"/>
      <c r="G114" s="20"/>
      <c r="H114" s="52"/>
      <c r="I114" s="20"/>
      <c r="J114" s="20"/>
      <c r="K114" s="20"/>
      <c r="L114" s="52"/>
      <c r="M114" s="160"/>
    </row>
    <row r="115" spans="1:39" s="2" customFormat="1" ht="30.75" hidden="1" customHeight="1" x14ac:dyDescent="0.45">
      <c r="A115" s="28"/>
      <c r="B115" s="18"/>
      <c r="C115" s="18"/>
      <c r="D115" s="18"/>
      <c r="E115" s="18"/>
      <c r="F115" s="52"/>
      <c r="G115" s="20"/>
      <c r="H115" s="52"/>
      <c r="I115" s="20"/>
      <c r="J115" s="20"/>
      <c r="K115" s="20"/>
      <c r="L115" s="52"/>
      <c r="M115" s="160"/>
    </row>
    <row r="116" spans="1:39" s="2" customFormat="1" ht="16.5" hidden="1" customHeight="1" x14ac:dyDescent="0.45">
      <c r="A116" s="28"/>
      <c r="B116" s="29"/>
      <c r="C116" s="20"/>
      <c r="D116" s="20"/>
      <c r="E116" s="20"/>
      <c r="F116" s="52"/>
      <c r="G116" s="20"/>
      <c r="H116" s="52"/>
      <c r="I116" s="20"/>
      <c r="J116" s="20"/>
      <c r="K116" s="20"/>
      <c r="L116" s="52"/>
      <c r="M116" s="160"/>
    </row>
    <row r="117" spans="1:39" ht="18.75" hidden="1" x14ac:dyDescent="0.3">
      <c r="B117" s="27"/>
      <c r="D117" s="102">
        <f>D112-D107</f>
        <v>0</v>
      </c>
      <c r="E117" s="102">
        <f>E112-E107</f>
        <v>0</v>
      </c>
      <c r="F117" s="102">
        <f>F112-F107</f>
        <v>0</v>
      </c>
      <c r="G117" s="31"/>
      <c r="H117" s="102">
        <f>H108-H112</f>
        <v>0</v>
      </c>
      <c r="I117" s="31"/>
      <c r="J117" s="31"/>
      <c r="K117" s="31"/>
      <c r="L117" s="102"/>
    </row>
    <row r="118" spans="1:39" ht="18.75" hidden="1" x14ac:dyDescent="0.3">
      <c r="B118" s="27"/>
      <c r="D118" s="58"/>
      <c r="E118" s="58">
        <v>6341594.04</v>
      </c>
      <c r="F118" s="58">
        <v>6497781.0829999996</v>
      </c>
    </row>
    <row r="119" spans="1:39" ht="18.75" hidden="1" x14ac:dyDescent="0.3">
      <c r="B119" s="27"/>
      <c r="D119" s="102"/>
      <c r="E119" s="102">
        <f>E118-E107</f>
        <v>-37791.874000000767</v>
      </c>
      <c r="F119" s="102">
        <f>F118-F107</f>
        <v>5940692.7519999994</v>
      </c>
      <c r="G119" s="31"/>
      <c r="H119" s="31"/>
      <c r="I119" s="31"/>
      <c r="J119" s="31"/>
      <c r="K119" s="31"/>
      <c r="L119" s="102"/>
    </row>
    <row r="120" spans="1:39" ht="18.75" hidden="1" x14ac:dyDescent="0.3">
      <c r="B120" s="4"/>
      <c r="C120" s="3"/>
      <c r="D120" s="3"/>
      <c r="E120" s="3"/>
      <c r="F120" s="3"/>
      <c r="I120" s="199" t="s">
        <v>48</v>
      </c>
      <c r="J120" s="199"/>
      <c r="L120" s="3"/>
    </row>
    <row r="121" spans="1:39" ht="22.5" hidden="1" x14ac:dyDescent="0.3">
      <c r="B121" s="4"/>
      <c r="C121" s="3"/>
      <c r="D121" s="3"/>
      <c r="E121" s="125"/>
      <c r="F121" s="125"/>
      <c r="I121" s="160"/>
      <c r="J121" s="160"/>
      <c r="L121" s="125"/>
    </row>
    <row r="122" spans="1:39" ht="18.75" hidden="1" x14ac:dyDescent="0.3">
      <c r="B122" s="4"/>
      <c r="C122" s="3"/>
      <c r="D122" s="3"/>
      <c r="E122" s="3"/>
      <c r="I122" s="199" t="s">
        <v>49</v>
      </c>
      <c r="J122" s="199"/>
    </row>
    <row r="123" spans="1:39" ht="18.75" hidden="1" x14ac:dyDescent="0.3">
      <c r="B123" s="4"/>
      <c r="C123" s="3"/>
      <c r="D123" s="3"/>
      <c r="E123" s="3"/>
      <c r="I123" s="160"/>
      <c r="J123" s="160"/>
    </row>
    <row r="124" spans="1:39" ht="18.75" hidden="1" x14ac:dyDescent="0.3">
      <c r="B124" s="127"/>
      <c r="C124" s="3"/>
      <c r="D124" s="3"/>
      <c r="E124" s="3"/>
      <c r="I124" s="199" t="s">
        <v>50</v>
      </c>
      <c r="J124" s="199"/>
    </row>
    <row r="125" spans="1:39" ht="18.75" hidden="1" x14ac:dyDescent="0.3">
      <c r="B125" s="4"/>
      <c r="C125" s="3"/>
      <c r="D125" s="3"/>
      <c r="E125" s="3"/>
      <c r="I125" s="160"/>
      <c r="J125" s="160"/>
    </row>
    <row r="126" spans="1:39" s="19" customFormat="1" ht="18.75" hidden="1" x14ac:dyDescent="0.3">
      <c r="B126" s="4"/>
      <c r="C126" s="3"/>
      <c r="D126" s="3"/>
      <c r="E126" s="3"/>
      <c r="F126" s="31"/>
      <c r="G126" s="3"/>
      <c r="H126" s="3"/>
      <c r="I126" s="3"/>
      <c r="J126" s="3"/>
      <c r="K126" s="3"/>
      <c r="L126" s="31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s="19" customFormat="1" ht="18.75" x14ac:dyDescent="0.3">
      <c r="B127" s="4"/>
      <c r="C127" s="3"/>
      <c r="D127" s="3"/>
      <c r="E127" s="103"/>
      <c r="F127" s="128"/>
      <c r="G127" s="3"/>
      <c r="H127" s="3"/>
      <c r="I127" s="3"/>
      <c r="J127" s="3"/>
      <c r="K127" s="3"/>
      <c r="L127" s="128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s="19" customFormat="1" ht="18.75" x14ac:dyDescent="0.3">
      <c r="B128" s="4"/>
      <c r="C128" s="3"/>
      <c r="D128" s="129"/>
      <c r="E128" s="3"/>
      <c r="F128" s="31"/>
      <c r="G128" s="3"/>
      <c r="H128" s="3"/>
      <c r="I128" s="3"/>
      <c r="J128" s="3"/>
      <c r="K128" s="3"/>
      <c r="L128" s="31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2:39" s="19" customFormat="1" ht="18.75" x14ac:dyDescent="0.3">
      <c r="B129" s="4"/>
      <c r="C129" s="3"/>
      <c r="D129" s="3"/>
      <c r="E129" s="3"/>
      <c r="F129" s="31"/>
      <c r="G129" s="3"/>
      <c r="H129" s="3"/>
      <c r="I129" s="3"/>
      <c r="J129" s="3"/>
      <c r="K129" s="3"/>
      <c r="L129" s="31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2:39" s="19" customFormat="1" ht="22.5" x14ac:dyDescent="0.3">
      <c r="B130" s="4"/>
      <c r="C130" s="3"/>
      <c r="D130" s="126"/>
      <c r="E130" s="3"/>
      <c r="F130" s="31"/>
      <c r="G130" s="3"/>
      <c r="H130" s="3"/>
      <c r="I130" s="3"/>
      <c r="J130" s="3"/>
      <c r="K130" s="3"/>
      <c r="L130" s="31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2:39" s="19" customFormat="1" ht="18.75" x14ac:dyDescent="0.3">
      <c r="B131" s="4"/>
      <c r="C131" s="3"/>
      <c r="D131" s="3"/>
      <c r="E131" s="3"/>
      <c r="F131" s="128"/>
      <c r="G131" s="3"/>
      <c r="H131" s="3"/>
      <c r="I131" s="3"/>
      <c r="J131" s="3"/>
      <c r="K131" s="3"/>
      <c r="L131" s="128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2:39" s="19" customFormat="1" ht="18.75" x14ac:dyDescent="0.3">
      <c r="B132" s="4"/>
      <c r="C132" s="3"/>
      <c r="D132" s="3"/>
      <c r="E132" s="3"/>
      <c r="F132" s="31"/>
      <c r="G132" s="3"/>
      <c r="H132" s="3"/>
      <c r="I132" s="3"/>
      <c r="J132" s="3"/>
      <c r="K132" s="3"/>
      <c r="L132" s="31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2:39" s="19" customFormat="1" ht="18.75" x14ac:dyDescent="0.3">
      <c r="B133" s="4"/>
      <c r="C133" s="3"/>
      <c r="D133" s="3"/>
      <c r="E133" s="3"/>
      <c r="F133" s="31"/>
      <c r="G133" s="3"/>
      <c r="H133" s="3"/>
      <c r="I133" s="3"/>
      <c r="J133" s="3"/>
      <c r="K133" s="3"/>
      <c r="L133" s="31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2:39" s="19" customFormat="1" ht="18.75" x14ac:dyDescent="0.3">
      <c r="B134" s="27"/>
      <c r="F134" s="31"/>
      <c r="G134" s="3"/>
      <c r="H134" s="3"/>
      <c r="I134" s="3"/>
      <c r="J134" s="3"/>
      <c r="K134" s="3"/>
      <c r="L134" s="31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2:39" s="19" customFormat="1" ht="18.75" x14ac:dyDescent="0.3">
      <c r="B135" s="27"/>
      <c r="F135" s="31"/>
      <c r="G135" s="3"/>
      <c r="H135" s="3"/>
      <c r="I135" s="3"/>
      <c r="J135" s="3"/>
      <c r="K135" s="3"/>
      <c r="L135" s="31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</sheetData>
  <mergeCells count="29">
    <mergeCell ref="B109:D109"/>
    <mergeCell ref="I120:J120"/>
    <mergeCell ref="I122:J122"/>
    <mergeCell ref="I124:J124"/>
    <mergeCell ref="C17:C19"/>
    <mergeCell ref="C25:C27"/>
    <mergeCell ref="A52:C52"/>
    <mergeCell ref="A53:C53"/>
    <mergeCell ref="A72:N72"/>
    <mergeCell ref="A93:N93"/>
    <mergeCell ref="A6:N6"/>
    <mergeCell ref="A7:A9"/>
    <mergeCell ref="D8:K8"/>
    <mergeCell ref="B9:C9"/>
    <mergeCell ref="J3:J4"/>
    <mergeCell ref="K3:K4"/>
    <mergeCell ref="L3:L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printOptions horizontalCentered="1"/>
  <pageMargins left="0.39370078740157483" right="0" top="0" bottom="0" header="0.23622047244094491" footer="0.11811023622047245"/>
  <pageSetup paperSize="8" scale="62" fitToHeight="6" orientation="landscape" horizontalDpi="300" verticalDpi="300" r:id="rId1"/>
  <headerFooter alignWithMargins="0"/>
  <rowBreaks count="1" manualBreakCount="1">
    <brk id="92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2024-02-01T09:06:07Z</cp:lastPrinted>
  <dcterms:created xsi:type="dcterms:W3CDTF">1996-10-08T23:32:33Z</dcterms:created>
  <dcterms:modified xsi:type="dcterms:W3CDTF">2024-02-01T09:06:09Z</dcterms:modified>
</cp:coreProperties>
</file>